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revisions/userNames1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29001_ОвчаренкоЛИ\финансы\Финменеджмент\оценка ФУ менеджмента по ГАБС 2022\ИТОГИ\"/>
    </mc:Choice>
  </mc:AlternateContent>
  <bookViews>
    <workbookView xWindow="0" yWindow="0" windowWidth="23040" windowHeight="9612"/>
  </bookViews>
  <sheets>
    <sheet name="расчет показателей" sheetId="1" r:id="rId1"/>
  </sheets>
  <definedNames>
    <definedName name="_xlnm._FilterDatabase" localSheetId="0" hidden="1">'расчет показателей'!$A$5:$Q$5</definedName>
    <definedName name="Z_0105CCAB_8187_484B_B40D_661AD39C518B_.wvu.FilterData" localSheetId="0" hidden="1">'расчет показателей'!$A$5:$Q$5</definedName>
    <definedName name="Z_04550604_4025_4CE7_901A_31E9AABD17C1_.wvu.FilterData" localSheetId="0" hidden="1">'расчет показателей'!$A$5:$Q$5</definedName>
    <definedName name="Z_05FBBA01_CF9B_4970_8163_8D059FAABF92_.wvu.Cols" localSheetId="0" hidden="1">'расчет показателей'!$A:$A</definedName>
    <definedName name="Z_05FBBA01_CF9B_4970_8163_8D059FAABF92_.wvu.FilterData" localSheetId="0" hidden="1">'расчет показателей'!$A$5:$Q$5</definedName>
    <definedName name="Z_05FBBA01_CF9B_4970_8163_8D059FAABF92_.wvu.PrintArea" localSheetId="0" hidden="1">'расчет показателей'!$B$1:$M$139</definedName>
    <definedName name="Z_05FBBA01_CF9B_4970_8163_8D059FAABF92_.wvu.PrintTitles" localSheetId="0" hidden="1">'расчет показателей'!$4:$5</definedName>
    <definedName name="Z_0DE9F4A8_FDB5_4305_B1EF_C452A0DD9EC5_.wvu.Cols" localSheetId="0" hidden="1">'расчет показателей'!$A:$A</definedName>
    <definedName name="Z_0DE9F4A8_FDB5_4305_B1EF_C452A0DD9EC5_.wvu.FilterData" localSheetId="0" hidden="1">'расчет показателей'!$A$5:$Q$5</definedName>
    <definedName name="Z_0DE9F4A8_FDB5_4305_B1EF_C452A0DD9EC5_.wvu.PrintArea" localSheetId="0" hidden="1">'расчет показателей'!$B$1:$M$139</definedName>
    <definedName name="Z_0DE9F4A8_FDB5_4305_B1EF_C452A0DD9EC5_.wvu.PrintTitles" localSheetId="0" hidden="1">'расчет показателей'!$4:$5</definedName>
    <definedName name="Z_0F1F5E94_FC3D_44F1_8908_2235959EDA10_.wvu.FilterData" localSheetId="0" hidden="1">'расчет показателей'!$A$5:$Q$5</definedName>
    <definedName name="Z_18079835_44DE_4005_854B_DE858E69FC74_.wvu.Cols" localSheetId="0" hidden="1">'расчет показателей'!$A:$A</definedName>
    <definedName name="Z_18079835_44DE_4005_854B_DE858E69FC74_.wvu.FilterData" localSheetId="0" hidden="1">'расчет показателей'!$A$5:$Q$5</definedName>
    <definedName name="Z_18079835_44DE_4005_854B_DE858E69FC74_.wvu.PrintArea" localSheetId="0" hidden="1">'расчет показателей'!$B$1:$M$139</definedName>
    <definedName name="Z_18079835_44DE_4005_854B_DE858E69FC74_.wvu.PrintTitles" localSheetId="0" hidden="1">'расчет показателей'!$4:$5</definedName>
    <definedName name="Z_1A07E2A0_67BD_4EEF_A4D6_05E360D37E07_.wvu.FilterData" localSheetId="0" hidden="1">'расчет показателей'!$A$5:$Q$5</definedName>
    <definedName name="Z_1D7572E2_CBE9_4796_9D20_5AF7A371ED3A_.wvu.Cols" localSheetId="0" hidden="1">'расчет показателей'!$A:$A</definedName>
    <definedName name="Z_1D7572E2_CBE9_4796_9D20_5AF7A371ED3A_.wvu.PrintTitles" localSheetId="0" hidden="1">'расчет показателей'!$4:$4</definedName>
    <definedName name="Z_1DA36F3D_0E1B_4E89_8C83_8FC68C2DC6FC_.wvu.FilterData" localSheetId="0" hidden="1">'расчет показателей'!$A$5:$Q$5</definedName>
    <definedName name="Z_21627095_1FCC_4432_94D0_9B33101B7518_.wvu.FilterData" localSheetId="0" hidden="1">'расчет показателей'!$A$5:$Q$5</definedName>
    <definedName name="Z_306F3304_C964_4849_9870_E01DFAD710FD_.wvu.Cols" localSheetId="0" hidden="1">'расчет показателей'!$A:$A</definedName>
    <definedName name="Z_306F3304_C964_4849_9870_E01DFAD710FD_.wvu.PrintTitles" localSheetId="0" hidden="1">'расчет показателей'!$4:$4</definedName>
    <definedName name="Z_30C766B5_74FD_43F6_B8A0_61301DFDD69C_.wvu.FilterData" localSheetId="0" hidden="1">'расчет показателей'!$A$5:$Q$5</definedName>
    <definedName name="Z_3E3AC9F5_5CB4_40A1_A80B_A34428C98A7B_.wvu.Cols" localSheetId="0" hidden="1">'расчет показателей'!$A:$A</definedName>
    <definedName name="Z_3E3AC9F5_5CB4_40A1_A80B_A34428C98A7B_.wvu.PrintTitles" localSheetId="0" hidden="1">'расчет показателей'!$4:$4</definedName>
    <definedName name="Z_47889950_1476_43FB_96B2_E20FF0535EE6_.wvu.Cols" localSheetId="0" hidden="1">'расчет показателей'!$A:$A</definedName>
    <definedName name="Z_47889950_1476_43FB_96B2_E20FF0535EE6_.wvu.PrintArea" localSheetId="0" hidden="1">'расчет показателей'!$B$1:$M$139</definedName>
    <definedName name="Z_47889950_1476_43FB_96B2_E20FF0535EE6_.wvu.PrintTitles" localSheetId="0" hidden="1">'расчет показателей'!$4:$5</definedName>
    <definedName name="Z_4E8E44C5_D175_4038_822F_54644128EE91_.wvu.FilterData" localSheetId="0" hidden="1">'расчет показателей'!$A$5:$Q$5</definedName>
    <definedName name="Z_50E32411_6016_4FAE_B468_7E004591F0E9_.wvu.FilterData" localSheetId="0" hidden="1">'расчет показателей'!$A$5:$Q$5</definedName>
    <definedName name="Z_5220E8A5_06E0_4684_AC14_F50C5A958EB9_.wvu.Cols" localSheetId="0" hidden="1">'расчет показателей'!$A:$A</definedName>
    <definedName name="Z_5220E8A5_06E0_4684_AC14_F50C5A958EB9_.wvu.FilterData" localSheetId="0" hidden="1">'расчет показателей'!$A$5:$Q$5</definedName>
    <definedName name="Z_5220E8A5_06E0_4684_AC14_F50C5A958EB9_.wvu.PrintArea" localSheetId="0" hidden="1">'расчет показателей'!$B$1:$M$139</definedName>
    <definedName name="Z_5220E8A5_06E0_4684_AC14_F50C5A958EB9_.wvu.PrintTitles" localSheetId="0" hidden="1">'расчет показателей'!$4:$5</definedName>
    <definedName name="Z_552C44FE_5588_462F_AA69_427FB196F2DB_.wvu.FilterData" localSheetId="0" hidden="1">'расчет показателей'!$A$5:$Q$5</definedName>
    <definedName name="Z_5D43F79B_C673_479E_B403_8D36AA7712C4_.wvu.FilterData" localSheetId="0" hidden="1">'расчет показателей'!$A$5:$Q$5</definedName>
    <definedName name="Z_5E382737_190D_413F_8B00_6E0774A78621_.wvu.Cols" localSheetId="0" hidden="1">'расчет показателей'!$A:$A</definedName>
    <definedName name="Z_5E382737_190D_413F_8B00_6E0774A78621_.wvu.FilterData" localSheetId="0" hidden="1">'расчет показателей'!$A$5:$Q$5</definedName>
    <definedName name="Z_5E382737_190D_413F_8B00_6E0774A78621_.wvu.PrintArea" localSheetId="0" hidden="1">'расчет показателей'!$B$1:$M$139</definedName>
    <definedName name="Z_5E382737_190D_413F_8B00_6E0774A78621_.wvu.PrintTitles" localSheetId="0" hidden="1">'расчет показателей'!$4:$5</definedName>
    <definedName name="Z_5FED9768_4FC5_4CE6_B17D_562AC1A239DD_.wvu.Cols" localSheetId="0" hidden="1">'расчет показателей'!$A:$A</definedName>
    <definedName name="Z_5FED9768_4FC5_4CE6_B17D_562AC1A239DD_.wvu.PrintArea" localSheetId="0" hidden="1">'расчет показателей'!$B$1:$M$139</definedName>
    <definedName name="Z_5FED9768_4FC5_4CE6_B17D_562AC1A239DD_.wvu.PrintTitles" localSheetId="0" hidden="1">'расчет показателей'!$4:$5</definedName>
    <definedName name="Z_610D9673_3FCB_43CB_AC0A_0E634877818E_.wvu.Cols" localSheetId="0" hidden="1">'расчет показателей'!$A:$A</definedName>
    <definedName name="Z_610D9673_3FCB_43CB_AC0A_0E634877818E_.wvu.PrintTitles" localSheetId="0" hidden="1">'расчет показателей'!$4:$4</definedName>
    <definedName name="Z_639A068B_19CF_4587_A7C4_AD6737D04EC1_.wvu.FilterData" localSheetId="0" hidden="1">'расчет показателей'!$A$5:$Q$5</definedName>
    <definedName name="Z_692E26E8_7F92_43D0_AFAD_5D823624D187_.wvu.FilterData" localSheetId="0" hidden="1">'расчет показателей'!$A$5:$Q$5</definedName>
    <definedName name="Z_6E6E48EE_F91B_4C60_BA66_7457142EDD69_.wvu.FilterData" localSheetId="0" hidden="1">'расчет показателей'!$A$5:$Q$5</definedName>
    <definedName name="Z_7686EE8C_3B7C_4C80_BBB5_BA204AF0E3D5_.wvu.Cols" localSheetId="0" hidden="1">'расчет показателей'!$A:$A</definedName>
    <definedName name="Z_7686EE8C_3B7C_4C80_BBB5_BA204AF0E3D5_.wvu.PrintTitles" localSheetId="0" hidden="1">'расчет показателей'!$4:$4</definedName>
    <definedName name="Z_7BD5F3B5_DC8C_4545_A605_4CD4E0E066A7_.wvu.FilterData" localSheetId="0" hidden="1">'расчет показателей'!$A$5:$Q$5</definedName>
    <definedName name="Z_7EDE2257_86B0_4F19_A3FD_9F9F96AE97CC_.wvu.Cols" localSheetId="0" hidden="1">'расчет показателей'!$A:$A</definedName>
    <definedName name="Z_7EDE2257_86B0_4F19_A3FD_9F9F96AE97CC_.wvu.FilterData" localSheetId="0" hidden="1">'расчет показателей'!$A$5:$Q$5</definedName>
    <definedName name="Z_7EDE2257_86B0_4F19_A3FD_9F9F96AE97CC_.wvu.PrintArea" localSheetId="0" hidden="1">'расчет показателей'!$B$1:$M$139</definedName>
    <definedName name="Z_7EDE2257_86B0_4F19_A3FD_9F9F96AE97CC_.wvu.PrintTitles" localSheetId="0" hidden="1">'расчет показателей'!$4:$5</definedName>
    <definedName name="Z_7F903BC0_689C_4D56_8946_FDBC441FE38F_.wvu.FilterData" localSheetId="0" hidden="1">'расчет показателей'!$A$5:$Q$5</definedName>
    <definedName name="Z_81001CE1_44EA_44BD_B003_9007732EE26A_.wvu.Cols" localSheetId="0" hidden="1">'расчет показателей'!$A:$A</definedName>
    <definedName name="Z_81001CE1_44EA_44BD_B003_9007732EE26A_.wvu.PrintTitles" localSheetId="0" hidden="1">'расчет показателей'!$4:$4</definedName>
    <definedName name="Z_839267BC_B496_4C09_A2FB_B6220E5A95DE_.wvu.FilterData" localSheetId="0" hidden="1">'расчет показателей'!$A$5:$Q$5</definedName>
    <definedName name="Z_8C812597_ECE5_42DC_99FF_99B6BEA25BF4_.wvu.Cols" localSheetId="0" hidden="1">'расчет показателей'!$A:$A</definedName>
    <definedName name="Z_8C812597_ECE5_42DC_99FF_99B6BEA25BF4_.wvu.FilterData" localSheetId="0" hidden="1">'расчет показателей'!$A$5:$Q$5</definedName>
    <definedName name="Z_8C812597_ECE5_42DC_99FF_99B6BEA25BF4_.wvu.PrintArea" localSheetId="0" hidden="1">'расчет показателей'!$B$1:$M$139</definedName>
    <definedName name="Z_8C812597_ECE5_42DC_99FF_99B6BEA25BF4_.wvu.PrintTitles" localSheetId="0" hidden="1">'расчет показателей'!$4:$5</definedName>
    <definedName name="Z_8D69FC79_A59C_4BCA_9394_DF4079B4A0AE_.wvu.Cols" localSheetId="0" hidden="1">'расчет показателей'!$A:$A</definedName>
    <definedName name="Z_8D69FC79_A59C_4BCA_9394_DF4079B4A0AE_.wvu.FilterData" localSheetId="0" hidden="1">'расчет показателей'!$A$5:$Q$5</definedName>
    <definedName name="Z_8D69FC79_A59C_4BCA_9394_DF4079B4A0AE_.wvu.PrintArea" localSheetId="0" hidden="1">'расчет показателей'!$B$1:$M$139</definedName>
    <definedName name="Z_8D69FC79_A59C_4BCA_9394_DF4079B4A0AE_.wvu.PrintTitles" localSheetId="0" hidden="1">'расчет показателей'!$4:$5</definedName>
    <definedName name="Z_903374AF_E8D7_4191_9CE7_B0B71AE68B41_.wvu.Cols" localSheetId="0" hidden="1">'расчет показателей'!$A:$A</definedName>
    <definedName name="Z_903374AF_E8D7_4191_9CE7_B0B71AE68B41_.wvu.FilterData" localSheetId="0" hidden="1">'расчет показателей'!$A$5:$Q$5</definedName>
    <definedName name="Z_903374AF_E8D7_4191_9CE7_B0B71AE68B41_.wvu.PrintArea" localSheetId="0" hidden="1">'расчет показателей'!$B$1:$M$139</definedName>
    <definedName name="Z_903374AF_E8D7_4191_9CE7_B0B71AE68B41_.wvu.PrintTitles" localSheetId="0" hidden="1">'расчет показателей'!$4:$5</definedName>
    <definedName name="Z_91725105_6813_4743_906F_2F079BE37104_.wvu.Cols" localSheetId="0" hidden="1">'расчет показателей'!$A:$A</definedName>
    <definedName name="Z_91725105_6813_4743_906F_2F079BE37104_.wvu.FilterData" localSheetId="0" hidden="1">'расчет показателей'!$A$5:$Q$5</definedName>
    <definedName name="Z_91725105_6813_4743_906F_2F079BE37104_.wvu.PrintArea" localSheetId="0" hidden="1">'расчет показателей'!$B$1:$M$139</definedName>
    <definedName name="Z_91725105_6813_4743_906F_2F079BE37104_.wvu.PrintTitles" localSheetId="0" hidden="1">'расчет показателей'!$4:$5</definedName>
    <definedName name="Z_9380B4D5_3D30_47C3_B3A4_FD838485764A_.wvu.Cols" localSheetId="0" hidden="1">'расчет показателей'!$A:$A</definedName>
    <definedName name="Z_9380B4D5_3D30_47C3_B3A4_FD838485764A_.wvu.FilterData" localSheetId="0" hidden="1">'расчет показателей'!$A$5:$Q$5</definedName>
    <definedName name="Z_9380B4D5_3D30_47C3_B3A4_FD838485764A_.wvu.PrintArea" localSheetId="0" hidden="1">'расчет показателей'!$B$1:$M$139</definedName>
    <definedName name="Z_9380B4D5_3D30_47C3_B3A4_FD838485764A_.wvu.PrintTitles" localSheetId="0" hidden="1">'расчет показателей'!$4:$5</definedName>
    <definedName name="Z_93DAE15D_5AB5_4A8F_B7B6_622C190FF562_.wvu.Cols" localSheetId="0" hidden="1">'расчет показателей'!$A:$A</definedName>
    <definedName name="Z_93DAE15D_5AB5_4A8F_B7B6_622C190FF562_.wvu.FilterData" localSheetId="0" hidden="1">'расчет показателей'!$A$5:$Q$5</definedName>
    <definedName name="Z_93DAE15D_5AB5_4A8F_B7B6_622C190FF562_.wvu.PrintArea" localSheetId="0" hidden="1">'расчет показателей'!$B$1:$M$139</definedName>
    <definedName name="Z_93DAE15D_5AB5_4A8F_B7B6_622C190FF562_.wvu.PrintTitles" localSheetId="0" hidden="1">'расчет показателей'!$4:$5</definedName>
    <definedName name="Z_94D0CC99_2338_40D3_AD38_9716A1D5B08F_.wvu.Cols" localSheetId="0" hidden="1">'расчет показателей'!$A:$A</definedName>
    <definedName name="Z_94D0CC99_2338_40D3_AD38_9716A1D5B08F_.wvu.PrintTitles" localSheetId="0" hidden="1">'расчет показателей'!$4:$4</definedName>
    <definedName name="Z_9DC29FFA_E86F_4CDE_BB5A_4FB364921DDB_.wvu.Cols" localSheetId="0" hidden="1">'расчет показателей'!$A:$A</definedName>
    <definedName name="Z_9DC29FFA_E86F_4CDE_BB5A_4FB364921DDB_.wvu.PrintTitles" localSheetId="0" hidden="1">'расчет показателей'!$4:$4</definedName>
    <definedName name="Z_A19AE8F5_9A61_46D8_86D2_E37C22CB5335_.wvu.Cols" localSheetId="0" hidden="1">'расчет показателей'!$A:$A</definedName>
    <definedName name="Z_A19AE8F5_9A61_46D8_86D2_E37C22CB5335_.wvu.PrintTitles" localSheetId="0" hidden="1">'расчет показателей'!$4:$4</definedName>
    <definedName name="Z_A26E3A8C_99D3_41C4_8D26_5B8B1C2BFBC3_.wvu.Cols" localSheetId="0" hidden="1">'расчет показателей'!$A:$A</definedName>
    <definedName name="Z_A26E3A8C_99D3_41C4_8D26_5B8B1C2BFBC3_.wvu.PrintTitles" localSheetId="0" hidden="1">'расчет показателей'!$4:$4</definedName>
    <definedName name="Z_A3BCB782_06A5_48E4_9475_7DE149EAB5DA_.wvu.FilterData" localSheetId="0" hidden="1">'расчет показателей'!$A$5:$Q$5</definedName>
    <definedName name="Z_A6E68DD8_C981_4ABC_869F_E947BA33267A_.wvu.FilterData" localSheetId="0" hidden="1">'расчет показателей'!$A$5:$Q$5</definedName>
    <definedName name="Z_AC992A35_0F1D_49F8_B18D_056172A147FF_.wvu.Cols" localSheetId="0" hidden="1">'расчет показателей'!$A:$A</definedName>
    <definedName name="Z_AC992A35_0F1D_49F8_B18D_056172A147FF_.wvu.FilterData" localSheetId="0" hidden="1">'расчет показателей'!$A$5:$Q$5</definedName>
    <definedName name="Z_AC992A35_0F1D_49F8_B18D_056172A147FF_.wvu.PrintArea" localSheetId="0" hidden="1">'расчет показателей'!$B$1:$M$139</definedName>
    <definedName name="Z_AC992A35_0F1D_49F8_B18D_056172A147FF_.wvu.PrintTitles" localSheetId="0" hidden="1">'расчет показателей'!$4:$5</definedName>
    <definedName name="Z_ADDE3D89_A0C2_419D_9113_2B13B6FF1D78_.wvu.Cols" localSheetId="0" hidden="1">'расчет показателей'!$A:$A</definedName>
    <definedName name="Z_ADDE3D89_A0C2_419D_9113_2B13B6FF1D78_.wvu.PrintTitles" localSheetId="0" hidden="1">'расчет показателей'!$4:$4</definedName>
    <definedName name="Z_AE62AB75_5C3F_493C_A5FE_118C9EAEEC6B_.wvu.Cols" localSheetId="0" hidden="1">'расчет показателей'!$A:$A</definedName>
    <definedName name="Z_AE62AB75_5C3F_493C_A5FE_118C9EAEEC6B_.wvu.PrintTitles" localSheetId="0" hidden="1">'расчет показателей'!$4:$4</definedName>
    <definedName name="Z_AFCA71AF_29E5_47B3_B2C5_CA74AEEA9104_.wvu.FilterData" localSheetId="0" hidden="1">'расчет показателей'!$A$5:$Q$5</definedName>
    <definedName name="Z_B7D1699B_DB55_49F1_94D7_BD810BD96371_.wvu.Cols" localSheetId="0" hidden="1">'расчет показателей'!$A:$A</definedName>
    <definedName name="Z_B7D1699B_DB55_49F1_94D7_BD810BD96371_.wvu.FilterData" localSheetId="0" hidden="1">'расчет показателей'!$A$5:$Q$5</definedName>
    <definedName name="Z_B7D1699B_DB55_49F1_94D7_BD810BD96371_.wvu.PrintArea" localSheetId="0" hidden="1">'расчет показателей'!$B$1:$M$139</definedName>
    <definedName name="Z_B7D1699B_DB55_49F1_94D7_BD810BD96371_.wvu.PrintTitles" localSheetId="0" hidden="1">'расчет показателей'!$4:$5</definedName>
    <definedName name="Z_BC66424F_7557_41CC_91E7_CE47C12932B4_.wvu.Cols" localSheetId="0" hidden="1">'расчет показателей'!$A:$A</definedName>
    <definedName name="Z_BC66424F_7557_41CC_91E7_CE47C12932B4_.wvu.FilterData" localSheetId="0" hidden="1">'расчет показателей'!$A$5:$Q$5</definedName>
    <definedName name="Z_BC66424F_7557_41CC_91E7_CE47C12932B4_.wvu.PrintArea" localSheetId="0" hidden="1">'расчет показателей'!$B$1:$M$139</definedName>
    <definedName name="Z_BC66424F_7557_41CC_91E7_CE47C12932B4_.wvu.PrintTitles" localSheetId="0" hidden="1">'расчет показателей'!$4:$5</definedName>
    <definedName name="Z_C0381AEC_D9DF_45EC_81F8_06F9C946482C_.wvu.FilterData" localSheetId="0" hidden="1">'расчет показателей'!$A$5:$Q$5</definedName>
    <definedName name="Z_C1BF1D68_BEDA_4F6A_94F4_30EFC51D09B3_.wvu.FilterData" localSheetId="0" hidden="1">'расчет показателей'!$A$5:$Q$5</definedName>
    <definedName name="Z_C2CCB0A3_0FB6_4EA3_A05C_0CF77AFC2358_.wvu.FilterData" localSheetId="0" hidden="1">'расчет показателей'!$A$5:$Q$5</definedName>
    <definedName name="Z_CED33FCD_947D_474F_B904_A1CF446AE98F_.wvu.FilterData" localSheetId="0" hidden="1">'расчет показателей'!$A$5:$Q$5</definedName>
    <definedName name="Z_D007BFC4_D91F_4007_8590_63D403629E7C_.wvu.FilterData" localSheetId="0" hidden="1">'расчет показателей'!$A$5:$Q$5</definedName>
    <definedName name="Z_D0B9F0E6_D309_4B08_946C_D3BFB15AA1C0_.wvu.Cols" localSheetId="0" hidden="1">'расчет показателей'!#REF!</definedName>
    <definedName name="Z_D0B9F0E6_D309_4B08_946C_D3BFB15AA1C0_.wvu.PrintTitles" localSheetId="0" hidden="1">'расчет показателей'!$4:$4</definedName>
    <definedName name="Z_D14A8C26_6852_4350_8360_C893323FBB9A_.wvu.FilterData" localSheetId="0" hidden="1">'расчет показателей'!$A$5:$Q$5</definedName>
    <definedName name="Z_D3CE2AF1_176D_439E_BFD9_652986A50433_.wvu.FilterData" localSheetId="0" hidden="1">'расчет показателей'!$A$5:$Q$5</definedName>
    <definedName name="Z_DC6114C0_19BF_4DCE_9F3F_67E1C7C2B4C3_.wvu.FilterData" localSheetId="0" hidden="1">'расчет показателей'!$A$5:$Q$5</definedName>
    <definedName name="Z_E5D38A85_9306_4C17_ADB4_F8473CFDF482_.wvu.FilterData" localSheetId="0" hidden="1">'расчет показателей'!$A$5:$Q$5</definedName>
    <definedName name="Z_E8023456_A14D_404E_94B3_BAD76B20BE81_.wvu.Cols" localSheetId="0" hidden="1">'расчет показателей'!$A:$A</definedName>
    <definedName name="Z_E8023456_A14D_404E_94B3_BAD76B20BE81_.wvu.PrintTitles" localSheetId="0" hidden="1">'расчет показателей'!$4:$4</definedName>
    <definedName name="Z_E8749E4B_3C29_4D37_B7D9_06FAEC3448FF_.wvu.FilterData" localSheetId="0" hidden="1">'расчет показателей'!$A$5:$Q$5</definedName>
    <definedName name="Z_EB3BBBE6_D40F_40E6_B0DC_01B9AD7C0C25_.wvu.FilterData" localSheetId="0" hidden="1">'расчет показателей'!$A$5:$Q$5</definedName>
    <definedName name="Z_F24FB363_1978_4738_A413_881B4E89A03B_.wvu.FilterData" localSheetId="0" hidden="1">'расчет показателей'!$A$5:$Q$5</definedName>
    <definedName name="Z_F2EF3A5B_D6E5_4AE7_A40A_01D9704610D0_.wvu.Cols" localSheetId="0" hidden="1">'расчет показателей'!$A:$A</definedName>
    <definedName name="Z_F2EF3A5B_D6E5_4AE7_A40A_01D9704610D0_.wvu.PrintTitles" localSheetId="0" hidden="1">'расчет показателей'!$4:$4</definedName>
    <definedName name="Z_FA17A1D0_3362_4D03_A9AF_7D879C1500B2_.wvu.Cols" localSheetId="0" hidden="1">'расчет показателей'!#REF!</definedName>
    <definedName name="Z_FA17A1D0_3362_4D03_A9AF_7D879C1500B2_.wvu.PrintTitles" localSheetId="0" hidden="1">'расчет показателей'!$4:$4</definedName>
    <definedName name="Z_FBAF5147_4C9A_47FA_80C4_E791A762535F_.wvu.Cols" localSheetId="0" hidden="1">'расчет показателей'!$A:$A</definedName>
    <definedName name="Z_FBAF5147_4C9A_47FA_80C4_E791A762535F_.wvu.PrintTitles" localSheetId="0" hidden="1">'расчет показателей'!$4:$4</definedName>
    <definedName name="_xlnm.Print_Titles" localSheetId="0">'расчет показателей'!$4:$5</definedName>
    <definedName name="_xlnm.Print_Area" localSheetId="0">'расчет показателей'!$B$1:$M$139</definedName>
  </definedNames>
  <calcPr calcId="152511"/>
  <customWorkbookViews>
    <customWorkbookView name="Овчаренко Л.И. - Личное представление" guid="{18079835-44DE-4005-854B-DE858E69FC74}" mergeInterval="0" personalView="1" maximized="1" xWindow="-8" yWindow="-8" windowWidth="1936" windowHeight="1056" activeSheetId="1"/>
    <customWorkbookView name="Шурыгина С.В. - Личное представление" guid="{9380B4D5-3D30-47C3-B3A4-FD838485764A}" mergeInterval="0" personalView="1" maximized="1" xWindow="1" yWindow="1" windowWidth="1916" windowHeight="802" activeSheetId="1"/>
    <customWorkbookView name="Жиянова Н.В. - Личное представление" guid="{8C812597-ECE5-42DC-99FF-99B6BEA25BF4}" mergeInterval="0" personalView="1" maximized="1" xWindow="1" yWindow="1" windowWidth="1916" windowHeight="802" activeSheetId="1"/>
    <customWorkbookView name="Серегина М.А. - Личное представление" guid="{5FED9768-4FC5-4CE6-B17D-562AC1A239DD}" mergeInterval="0" personalView="1" xWindow="122" windowWidth="1798" windowHeight="1040" activeSheetId="1"/>
    <customWorkbookView name="Парфененко А.В. - Личное представление" guid="{47889950-1476-43FB-96B2-E20FF0535EE6}" mergeInterval="0" personalView="1" maximized="1" xWindow="-8" yWindow="-8" windowWidth="1936" windowHeight="1056" activeSheetId="1"/>
    <customWorkbookView name="Кузнецова Л.В. - Личное представление" guid="{AC992A35-0F1D-49F8-B18D-056172A147FF}" mergeInterval="0" personalView="1" maximized="1" xWindow="1" yWindow="1" windowWidth="1916" windowHeight="849" activeSheetId="1"/>
    <customWorkbookView name="Галецкая М.Н. - Личное представление" guid="{5E382737-190D-413F-8B00-6E0774A78621}" mergeInterval="0" personalView="1" maximized="1" xWindow="1" yWindow="1" windowWidth="1916" windowHeight="802" activeSheetId="1" showComments="commIndAndComment"/>
    <customWorkbookView name="Петухова И.В. - Личное представление" guid="{0DE9F4A8-FDB5-4305-B1EF-C452A0DD9EC5}" mergeInterval="0" personalView="1" maximized="1" xWindow="1" yWindow="1" windowWidth="1916" windowHeight="849" activeSheetId="1"/>
    <customWorkbookView name="Баталова И.М. - Личное представление" guid="{BC66424F-7557-41CC-91E7-CE47C12932B4}" mergeInterval="0" personalView="1" maximized="1" xWindow="1" yWindow="1" windowWidth="1916" windowHeight="804" activeSheetId="1"/>
    <customWorkbookView name="Чеснокова Е.В. - Личное представление" guid="{B7D1699B-DB55-49F1-94D7-BD810BD96371}" mergeInterval="0" personalView="1" maximized="1" xWindow="-9" yWindow="-9" windowWidth="1938" windowHeight="1050" activeSheetId="1" showComments="commIndAndComment"/>
    <customWorkbookView name="Шаперова О.Ю. - Личное представление" guid="{93DAE15D-5AB5-4A8F-B7B6-622C190FF562}" mergeInterval="0" personalView="1" maximized="1" xWindow="1" yWindow="1" windowWidth="1916" windowHeight="849" activeSheetId="1"/>
    <customWorkbookView name="Аникина И.А. - Личное представление" guid="{903374AF-E8D7-4191-9CE7-B0B71AE68B41}" mergeInterval="0" personalView="1" maximized="1" xWindow="1" yWindow="1" windowWidth="1916" windowHeight="849" activeSheetId="1"/>
    <customWorkbookView name="Чумакова С.А. - Личное представление" guid="{8D69FC79-A59C-4BCA-9394-DF4079B4A0AE}" mergeInterval="0" personalView="1" maximized="1" xWindow="1" yWindow="1" windowWidth="1916" windowHeight="850" activeSheetId="1"/>
    <customWorkbookView name="Купцова И.О. - Личное представление" guid="{5220E8A5-06E0-4684-AC14-F50C5A958EB9}" mergeInterval="0" personalView="1" maximized="1" xWindow="1" yWindow="1" windowWidth="1916" windowHeight="750" activeSheetId="1"/>
    <customWorkbookView name="Кириллова О.Н. - Личное представление" guid="{05FBBA01-CF9B-4970-8163-8D059FAABF92}" mergeInterval="0" personalView="1" maximized="1" xWindow="-9" yWindow="-9" windowWidth="1938" windowHeight="1050" activeSheetId="1"/>
    <customWorkbookView name="Лобанова Ю.А. - Личное представление" guid="{91725105-6813-4743-906F-2F079BE37104}" mergeInterval="0" personalView="1" maximized="1" xWindow="1" yWindow="1" windowWidth="1916" windowHeight="849" activeSheetId="1"/>
    <customWorkbookView name="Юртаева Н.В. - Личное представление" guid="{7EDE2257-86B0-4F19-A3FD-9F9F96AE97CC}" mergeInterval="0" personalView="1" maximized="1" xWindow="1" yWindow="1" windowWidth="1916" windowHeight="849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1" i="1" l="1"/>
  <c r="E94" i="1" l="1"/>
  <c r="E98" i="1" s="1"/>
  <c r="F94" i="1"/>
  <c r="F98" i="1" s="1"/>
  <c r="G94" i="1"/>
  <c r="G98" i="1" s="1"/>
  <c r="H94" i="1"/>
  <c r="H98" i="1" s="1"/>
  <c r="I94" i="1"/>
  <c r="I98" i="1" s="1"/>
  <c r="J94" i="1"/>
  <c r="J98" i="1" s="1"/>
  <c r="E21" i="1"/>
  <c r="F21" i="1"/>
  <c r="G21" i="1"/>
  <c r="H21" i="1"/>
  <c r="I21" i="1"/>
  <c r="J21" i="1"/>
  <c r="K21" i="1"/>
  <c r="L21" i="1"/>
  <c r="M21" i="1"/>
  <c r="D21" i="1"/>
  <c r="P98" i="1" l="1"/>
  <c r="P97" i="1"/>
  <c r="P96" i="1"/>
  <c r="P95" i="1"/>
  <c r="P94" i="1"/>
  <c r="P93" i="1"/>
  <c r="P92" i="1"/>
  <c r="D136" i="1"/>
  <c r="Q131" i="1"/>
  <c r="Q130" i="1"/>
  <c r="Q129" i="1"/>
  <c r="Q128" i="1"/>
  <c r="Q127" i="1"/>
  <c r="Q126" i="1"/>
  <c r="Q125" i="1"/>
  <c r="Q124" i="1"/>
  <c r="Q123" i="1"/>
  <c r="Q122" i="1"/>
  <c r="Q110" i="1" l="1"/>
  <c r="Q108" i="1"/>
  <c r="Q109" i="1"/>
  <c r="Q107" i="1"/>
  <c r="Q57" i="1" l="1"/>
  <c r="Q56" i="1"/>
  <c r="Q54" i="1"/>
  <c r="Q53" i="1"/>
  <c r="Q52" i="1"/>
  <c r="Q51" i="1"/>
  <c r="Q50" i="1"/>
  <c r="Q49" i="1"/>
  <c r="M51" i="1"/>
  <c r="M60" i="1" s="1"/>
  <c r="L51" i="1"/>
  <c r="K51" i="1"/>
  <c r="K60" i="1" s="1"/>
  <c r="J51" i="1"/>
  <c r="J60" i="1" s="1"/>
  <c r="I51" i="1"/>
  <c r="I60" i="1" s="1"/>
  <c r="H51" i="1"/>
  <c r="G51" i="1"/>
  <c r="G60" i="1" s="1"/>
  <c r="F51" i="1"/>
  <c r="F60" i="1" s="1"/>
  <c r="E51" i="1"/>
  <c r="E60" i="1" s="1"/>
  <c r="G136" i="1"/>
  <c r="D94" i="1"/>
  <c r="D98" i="1" s="1"/>
  <c r="D51" i="1"/>
  <c r="D60" i="1" s="1"/>
  <c r="I26" i="1"/>
  <c r="H26" i="1"/>
  <c r="G26" i="1"/>
  <c r="H144" i="1" l="1"/>
  <c r="H60" i="1"/>
  <c r="L144" i="1"/>
  <c r="L60" i="1"/>
  <c r="F144" i="1"/>
  <c r="K144" i="1"/>
  <c r="E144" i="1"/>
  <c r="I144" i="1"/>
  <c r="M144" i="1"/>
  <c r="G144" i="1"/>
  <c r="J144" i="1"/>
  <c r="D144" i="1"/>
  <c r="N25" i="1"/>
  <c r="K138" i="1"/>
  <c r="K39" i="1" l="1"/>
  <c r="F39" i="1"/>
  <c r="E39" i="1"/>
  <c r="I39" i="1"/>
  <c r="I81" i="1"/>
  <c r="J136" i="1" l="1"/>
  <c r="E111" i="1" l="1"/>
  <c r="F111" i="1"/>
  <c r="G111" i="1"/>
  <c r="H111" i="1"/>
  <c r="I111" i="1"/>
  <c r="J111" i="1"/>
  <c r="K111" i="1"/>
  <c r="L111" i="1"/>
  <c r="M111" i="1"/>
  <c r="D111" i="1"/>
  <c r="N122" i="1"/>
  <c r="E124" i="1"/>
  <c r="F124" i="1"/>
  <c r="G124" i="1"/>
  <c r="H124" i="1"/>
  <c r="I124" i="1"/>
  <c r="J124" i="1"/>
  <c r="K124" i="1"/>
  <c r="L124" i="1"/>
  <c r="M124" i="1"/>
  <c r="D119" i="1"/>
  <c r="M109" i="1"/>
  <c r="K9" i="1"/>
  <c r="K10" i="1" s="1"/>
  <c r="D10" i="1"/>
  <c r="E10" i="1"/>
  <c r="F10" i="1"/>
  <c r="G10" i="1"/>
  <c r="H10" i="1"/>
  <c r="I10" i="1"/>
  <c r="J10" i="1"/>
  <c r="L10" i="1"/>
  <c r="M10" i="1"/>
  <c r="D26" i="1"/>
  <c r="K26" i="1"/>
  <c r="N30" i="1"/>
  <c r="D31" i="1"/>
  <c r="E31" i="1"/>
  <c r="F31" i="1"/>
  <c r="G31" i="1"/>
  <c r="H31" i="1"/>
  <c r="I31" i="1"/>
  <c r="K31" i="1"/>
  <c r="L31" i="1"/>
  <c r="M31" i="1"/>
  <c r="N34" i="1"/>
  <c r="D35" i="1"/>
  <c r="D36" i="1" s="1"/>
  <c r="E35" i="1"/>
  <c r="E36" i="1" s="1"/>
  <c r="F35" i="1"/>
  <c r="G36" i="1"/>
  <c r="H35" i="1"/>
  <c r="H36" i="1" s="1"/>
  <c r="I35" i="1"/>
  <c r="I36" i="1" s="1"/>
  <c r="J35" i="1"/>
  <c r="K35" i="1"/>
  <c r="K36" i="1" s="1"/>
  <c r="L35" i="1"/>
  <c r="L36" i="1" s="1"/>
  <c r="M35" i="1"/>
  <c r="M36" i="1" s="1"/>
  <c r="F36" i="1"/>
  <c r="I41" i="1"/>
  <c r="K41" i="1"/>
  <c r="N39" i="1"/>
  <c r="D41" i="1"/>
  <c r="F41" i="1"/>
  <c r="G41" i="1"/>
  <c r="H41" i="1"/>
  <c r="J41" i="1"/>
  <c r="L41" i="1"/>
  <c r="M41" i="1"/>
  <c r="D55" i="1"/>
  <c r="E55" i="1"/>
  <c r="F55" i="1"/>
  <c r="G55" i="1"/>
  <c r="H55" i="1"/>
  <c r="I55" i="1"/>
  <c r="K55" i="1"/>
  <c r="L55" i="1"/>
  <c r="D65" i="1"/>
  <c r="E65" i="1"/>
  <c r="F65" i="1"/>
  <c r="G65" i="1"/>
  <c r="D76" i="1"/>
  <c r="E76" i="1"/>
  <c r="F76" i="1"/>
  <c r="G76" i="1"/>
  <c r="D81" i="1"/>
  <c r="E81" i="1"/>
  <c r="F81" i="1"/>
  <c r="G81" i="1"/>
  <c r="D86" i="1"/>
  <c r="E86" i="1"/>
  <c r="F86" i="1"/>
  <c r="F109" i="1"/>
  <c r="J109" i="1"/>
  <c r="D109" i="1"/>
  <c r="E109" i="1"/>
  <c r="G109" i="1"/>
  <c r="H109" i="1"/>
  <c r="I109" i="1"/>
  <c r="K109" i="1"/>
  <c r="L109" i="1"/>
  <c r="E119" i="1"/>
  <c r="F119" i="1"/>
  <c r="G119" i="1"/>
  <c r="H119" i="1"/>
  <c r="I119" i="1"/>
  <c r="J119" i="1"/>
  <c r="K119" i="1"/>
  <c r="L119" i="1"/>
  <c r="M119" i="1"/>
  <c r="D124" i="1"/>
  <c r="D129" i="1"/>
  <c r="E129" i="1"/>
  <c r="G129" i="1"/>
  <c r="H129" i="1"/>
  <c r="I129" i="1"/>
  <c r="J129" i="1"/>
  <c r="K129" i="1"/>
  <c r="L129" i="1"/>
  <c r="M129" i="1"/>
  <c r="E136" i="1"/>
  <c r="F136" i="1"/>
  <c r="H136" i="1"/>
  <c r="I136" i="1"/>
  <c r="K136" i="1"/>
  <c r="L136" i="1"/>
  <c r="M136" i="1"/>
  <c r="D138" i="1"/>
  <c r="E138" i="1"/>
  <c r="F138" i="1"/>
  <c r="G138" i="1"/>
  <c r="H138" i="1"/>
  <c r="I138" i="1"/>
  <c r="J138" i="1"/>
  <c r="L138" i="1"/>
  <c r="L139" i="1" s="1"/>
  <c r="M138" i="1"/>
  <c r="M139" i="1" l="1"/>
  <c r="M141" i="1" s="1"/>
  <c r="K139" i="1"/>
  <c r="K141" i="1"/>
  <c r="D139" i="1"/>
  <c r="D141" i="1" s="1"/>
  <c r="J139" i="1"/>
  <c r="J141" i="1" s="1"/>
  <c r="I139" i="1"/>
  <c r="I141" i="1" s="1"/>
  <c r="G139" i="1"/>
  <c r="G141" i="1" s="1"/>
  <c r="L141" i="1"/>
  <c r="H139" i="1"/>
  <c r="H141" i="1" s="1"/>
  <c r="E139" i="1"/>
  <c r="E141" i="1" s="1"/>
  <c r="F139" i="1"/>
  <c r="F141" i="1" s="1"/>
  <c r="F129" i="1"/>
</calcChain>
</file>

<file path=xl/comments1.xml><?xml version="1.0" encoding="utf-8"?>
<comments xmlns="http://schemas.openxmlformats.org/spreadsheetml/2006/main">
  <authors>
    <author>Купцова И.О.</author>
  </authors>
  <commentList>
    <comment ref="M122" authorId="0" guid="{0EEDEDAB-7781-43BB-B7F4-D450F59FAF48}" shapeId="0">
      <text>
        <r>
          <rPr>
            <b/>
            <sz val="9"/>
            <color indexed="81"/>
            <rFont val="Tahoma"/>
            <family val="2"/>
            <charset val="204"/>
          </rPr>
          <t>Купцова И.О.:</t>
        </r>
        <r>
          <rPr>
            <sz val="9"/>
            <color indexed="81"/>
            <rFont val="Tahoma"/>
            <family val="2"/>
            <charset val="204"/>
          </rPr>
          <t xml:space="preserve">
СГОЗ 19 855,47-ед пост договора 1 965,12
</t>
        </r>
      </text>
    </comment>
    <comment ref="O131" authorId="0" guid="{B2C8831F-EABA-4E80-8FCC-E30616FD54C2}" shapeId="0">
      <text>
        <r>
          <rPr>
            <b/>
            <sz val="9"/>
            <color indexed="81"/>
            <rFont val="Tahoma"/>
            <family val="2"/>
            <charset val="204"/>
          </rPr>
          <t>Купцова И.О.:</t>
        </r>
        <r>
          <rPr>
            <sz val="9"/>
            <color indexed="81"/>
            <rFont val="Tahoma"/>
            <family val="2"/>
            <charset val="204"/>
          </rPr>
          <t xml:space="preserve">
СГОЗ 19 855,47-ед пост договора 1 965,12
</t>
        </r>
      </text>
    </comment>
  </commentList>
</comments>
</file>

<file path=xl/sharedStrings.xml><?xml version="1.0" encoding="utf-8"?>
<sst xmlns="http://schemas.openxmlformats.org/spreadsheetml/2006/main" count="414" uniqueCount="167">
  <si>
    <t>Значение показателя</t>
  </si>
  <si>
    <t xml:space="preserve"> -</t>
  </si>
  <si>
    <t>Доля, %</t>
  </si>
  <si>
    <t>6.2.</t>
  </si>
  <si>
    <t>6.1.</t>
  </si>
  <si>
    <t>Наличие в годовой бюджетной отчетности сведений о недостачах и хищениях</t>
  </si>
  <si>
    <t>5.2.</t>
  </si>
  <si>
    <t>Проведена</t>
  </si>
  <si>
    <t>Наличие в годовой бюджетной отчетности сведений о проведении инвентаризации</t>
  </si>
  <si>
    <t>5.1.</t>
  </si>
  <si>
    <t>4.3.</t>
  </si>
  <si>
    <t>-</t>
  </si>
  <si>
    <t>Исполнены</t>
  </si>
  <si>
    <t>Полнота и своевременность исполнения представлений и предписаний уполномоченного органа внутреннего муниципального финансового контроля в отчетном финансовом году</t>
  </si>
  <si>
    <t>4.2.</t>
  </si>
  <si>
    <t>Нарушения установлены
(в части подвед. учреждения)</t>
  </si>
  <si>
    <t>Нарушения, выявленные в ходе проведения контрольных мероприятий уполномоченным органом внутреннего муниципального финансового контроля в отчетном финансовом году</t>
  </si>
  <si>
    <t>4.1.</t>
  </si>
  <si>
    <t>4.1. Нарушения, выявленные в ходе проведения контрольных мероприятий уполномоченным органом внутреннего муниципального финансового контроля в отчетном финансовом году</t>
  </si>
  <si>
    <t>Своевременно</t>
  </si>
  <si>
    <t>3.7.</t>
  </si>
  <si>
    <t>Общее количество услуг, по которым формируются муниципальные задания</t>
  </si>
  <si>
    <t>3.6.</t>
  </si>
  <si>
    <t>3.5.</t>
  </si>
  <si>
    <t>3.4.</t>
  </si>
  <si>
    <t>Используются</t>
  </si>
  <si>
    <t>3.3.</t>
  </si>
  <si>
    <t>3.2.</t>
  </si>
  <si>
    <t>3.1.</t>
  </si>
  <si>
    <t>2.8.</t>
  </si>
  <si>
    <t>Кассовый расход ГАБС по средствам МБТ</t>
  </si>
  <si>
    <t>2.7.</t>
  </si>
  <si>
    <t>19</t>
  </si>
  <si>
    <t>2.6.</t>
  </si>
  <si>
    <t>Соотношение</t>
  </si>
  <si>
    <t>2.5.</t>
  </si>
  <si>
    <t>2.4.</t>
  </si>
  <si>
    <t xml:space="preserve">Доля </t>
  </si>
  <si>
    <t>2.3.</t>
  </si>
  <si>
    <t>Доля невыясненных</t>
  </si>
  <si>
    <t>2.2.</t>
  </si>
  <si>
    <t>Отклонение, %</t>
  </si>
  <si>
    <t>2.1.</t>
  </si>
  <si>
    <t>МП отсутствуют</t>
  </si>
  <si>
    <t>размещено в полном объеме</t>
  </si>
  <si>
    <t>Размещение на официальном сайте Администрации МП, разрабатываемых и реализуемых ГАБС, внесения изменений в них, отчетов об их реализации</t>
  </si>
  <si>
    <t>1.3.</t>
  </si>
  <si>
    <t>сроки нарушены более чем на 15 дней</t>
  </si>
  <si>
    <t>Соблюдение сроков утверждения МП, а также внесения изменений в них</t>
  </si>
  <si>
    <t>1.2.</t>
  </si>
  <si>
    <t>1.1.</t>
  </si>
  <si>
    <t>Вторая группа</t>
  </si>
  <si>
    <t>Первая группа</t>
  </si>
  <si>
    <t>УВГТ</t>
  </si>
  <si>
    <t>УКС</t>
  </si>
  <si>
    <t>УЧС</t>
  </si>
  <si>
    <t>УИО</t>
  </si>
  <si>
    <t>УЖКХ ТиС</t>
  </si>
  <si>
    <t>Показатели</t>
  </si>
  <si>
    <t>Оценка показателей для оценки финансового менеджмента главных администраторов средств бюджета ЗАТО Северск</t>
  </si>
  <si>
    <t>Приложение 1</t>
  </si>
  <si>
    <t>УМСП ФКиС</t>
  </si>
  <si>
    <t>Качество, полнота и своевременность представления реестра расходных обязательств, расчетов и обоснований к проекту бюджета ЗАТО Северск на очередной финансовый год</t>
  </si>
  <si>
    <t>1. Бюджетное планирование</t>
  </si>
  <si>
    <t xml:space="preserve">2. Исполнение бюджета ЗАТО Северск и формирование бюджетной отчетности </t>
  </si>
  <si>
    <t>Первоначальный план по налоговым и неналоговым доходам за отчетный финансовый год</t>
  </si>
  <si>
    <t>Сумма остатка невыясненных поступлений по ГАБС на отчетную дату</t>
  </si>
  <si>
    <t>Сумма исполнения расходов ГАБС в рамках программ (без учета расходов на исполнение судебных актов и резервных фондов)</t>
  </si>
  <si>
    <t>Общая сумма исполнения расходов ГАБС (без учета расходов на исполнение судебных актов и резервных фондов)</t>
  </si>
  <si>
    <t>Исполнено расходов ГАБС за отчетный финансовый год (без учета расходов на финансовое обеспечение казенных, бюджетных, автономных учреждений)</t>
  </si>
  <si>
    <t>Исполнено по доходам, закрепленным за ГАБС в отчетном финансовом году</t>
  </si>
  <si>
    <t>Исполнено по доходам, закрепленным за ГАД в отчетном финансовом году</t>
  </si>
  <si>
    <t>Исполнено по налоговым и неналоговым доходам в отчетном финансовом году</t>
  </si>
  <si>
    <t>Объем просроченной кредиторской задолженности по расчетам с поставщиками и исполнителями по состоянию на 1 января года, следующего за отчетным финансовым годом (без учета задолженности казенных, бюджетных, автономных учреждений)</t>
  </si>
  <si>
    <t>Количество форм отчетов в составе годовой бюджетной отчетности, представленных ГАБС с нарушением установленных законодательством сроков, единиц</t>
  </si>
  <si>
    <t>Общее количество форм отчетов, представленных ГАБС в составе годовой бюджетной отчетности, единиц</t>
  </si>
  <si>
    <t>Количество форм отчетов, представленных ГАБС в составе годовой бюджетной отчетности с ошибками, единиц</t>
  </si>
  <si>
    <t>Общее количество отчетов, представленных ГАБС в составе годовой бюджетной отчетности, единиц</t>
  </si>
  <si>
    <t>Сумма бюджетных ассигнований ГАБС, по средствам, полученным в виде МБТ</t>
  </si>
  <si>
    <t>Количество отрицательных уведомлений о результатах проверки информации, представленной участниками процесса ведения реестра источников доходов бюджета ЗАТО Северск</t>
  </si>
  <si>
    <t>Количество муниципальных учреждений, до которых доведены муниципальные задания</t>
  </si>
  <si>
    <t>Количество муниципальных учреждений, в отношении которых сформированы отчеты о результатах контроля за исполнением муниципальных заданий муниципальными учреждениями</t>
  </si>
  <si>
    <t>Актуализация правовых актов по определению Порядков определения нормативов затрат на оказание муниципальных услуг (выполнение работ) и содержание имущества; составления и ведения плана финансово-хозяйственной деятельности</t>
  </si>
  <si>
    <t>Количество учреждений, сформировавших качественно и своевременно информацию в ИС «АЦК-финансы»</t>
  </si>
  <si>
    <t>Общее количество учреждений, до которых доведены муниципальные задания</t>
  </si>
  <si>
    <t>Количество учреждений, разместивших и своевременно обновляющих сведения на официальном сайте bus.gov.ru</t>
  </si>
  <si>
    <t>Общее количество учреждений, сведения о которых подлежат размещению</t>
  </si>
  <si>
    <t>Количество услуг, по которым проведена оценка потребности в предоставлении услуг</t>
  </si>
  <si>
    <t>1.4.</t>
  </si>
  <si>
    <t>Общее количество отчетов, представленных Учредителем в составе годовой бухгалтерской отчетности, единиц</t>
  </si>
  <si>
    <t>3.8.</t>
  </si>
  <si>
    <t>Сумма, подлежащая взысканию по исполнительным документам за счет средств бюджета ЗАТО Северск на конец отчетного финансового года</t>
  </si>
  <si>
    <t>Общий объем бюджетных ассигнований ГАБС (без учета межбюджетных трансфертов и публичных обязательств)</t>
  </si>
  <si>
    <t>5. Управление активами</t>
  </si>
  <si>
    <t>6. Осуществление ГАБС закупок товаров, работ и услуг для обеспечения муниципальных нужд</t>
  </si>
  <si>
    <t>Объем закупок, проведенных конкурентными способами определения поставщиков (подрядчиков, исполнителей)</t>
  </si>
  <si>
    <t>Совокупный годовой объем закупок (в том числе закупки, осуществленные в соответствии с частью 1 статьи 93 Федерального закона от 05.04.2013 № 44-ФЗ «О контрактной системе в сфере закупок товаров, работ, услуг для обеспечения государственных и муниципальных нужд»)</t>
  </si>
  <si>
    <t>Объем закупок, который ГАБС осуществил у субъектов малого предпринимательства и социально ориентированных некоммерческих организаций в отчетном году</t>
  </si>
  <si>
    <t>Совокупный годовой объем закупок, рассчитанный за вычетом закупок, предусмотренных частью 1.1 статьи 30 Федерального закона от 05.04.2013 № 44-ФЗ «О контрактной системе в сфере закупок товаров, работ, услуг для обеспечения государственных и муниципальных нужд»</t>
  </si>
  <si>
    <t>Кассовые расходы на содержание ГАБС по  коду вида расходов 244 «Прочая закупка товаров, работ и услуг» за отчетный финансовый год (за исключением расходов по коду классификации операций сектора государственного управления 296 «Иные выплаты текущего характера физическим лицам»</t>
  </si>
  <si>
    <t>Общий объем кассовых расходов на содержание всех ГАБС по коду вида расходов 244 «Прочая закупка товаров, работ и услуг» за отчетный финансовый год (за исключением расходов по КОСГУ 296) по соответствующей группе</t>
  </si>
  <si>
    <t>Фактическая численность работников ГАБС на последнее число отчетного финансового года</t>
  </si>
  <si>
    <t>Общая фактическая численность работников всех ГАБС за отчетный финансовый год по соответствующей группе</t>
  </si>
  <si>
    <t>6.3.</t>
  </si>
  <si>
    <t>Итоговое количество баллов по разделу 6.</t>
  </si>
  <si>
    <t xml:space="preserve">сроки нарушены </t>
  </si>
  <si>
    <t>представлены своевременно, в полном объеме, без ошибок</t>
  </si>
  <si>
    <t>2</t>
  </si>
  <si>
    <t>Количество форм отчетов, представленных Учредителем в составе годовой бухгалтерской отчетности с ошибками, единиц</t>
  </si>
  <si>
    <t>Контрольные мероприятия не проводились</t>
  </si>
  <si>
    <t>Своевременность подписания Соглашений о предоставлении субсидии на выполнение муниципального задания</t>
  </si>
  <si>
    <t>Управление культуры</t>
  </si>
  <si>
    <t>Управление образования</t>
  </si>
  <si>
    <t>Администра-ция</t>
  </si>
  <si>
    <t>Финансовое управление</t>
  </si>
  <si>
    <t>Коэффициент сложности управления финансами</t>
  </si>
  <si>
    <t>Итоговая оценка 
(в баллах)</t>
  </si>
  <si>
    <t>Итоговая оценка качества финансового менеджмента</t>
  </si>
  <si>
    <t>сроки соблюдены</t>
  </si>
  <si>
    <t>3. Управление деятельностью муниципальных учреждений</t>
  </si>
  <si>
    <t>Использование результатов мониторинга при планировании бюджетных ассигнований и определении объемы субсидий</t>
  </si>
  <si>
    <t>3.9.</t>
  </si>
  <si>
    <t>Объем просроченной кредиторской задолженности подведомственных учреждений по состоянию на 1 января года, следующего за отчетным</t>
  </si>
  <si>
    <t>Третья группа</t>
  </si>
  <si>
    <t>5</t>
  </si>
  <si>
    <t>1</t>
  </si>
  <si>
    <t>14</t>
  </si>
  <si>
    <t>Нарушения установлены
(2 проверки)</t>
  </si>
  <si>
    <t>Нарушения установлены</t>
  </si>
  <si>
    <t>Объем дебиторской задолженности по расчетам с дебиторами по доходам в отчетном финансовом году по состоянию на 1 января года, следующего за отчетным финансовым годом</t>
  </si>
  <si>
    <t>4. Качество исполнения бюджетного процесса во взаимосвязи с выявленными бюджетными нарушениями</t>
  </si>
  <si>
    <r>
      <t xml:space="preserve">А </t>
    </r>
    <r>
      <rPr>
        <b/>
        <vertAlign val="subscript"/>
        <sz val="12"/>
        <rFont val="Times New Roman"/>
        <family val="1"/>
        <charset val="204"/>
      </rPr>
      <t>1.1.</t>
    </r>
    <r>
      <rPr>
        <b/>
        <sz val="12"/>
        <rFont val="Times New Roman"/>
        <family val="1"/>
        <charset val="204"/>
      </rPr>
      <t xml:space="preserve"> Доля бюджетных ассигнований ГАБС, формируемых в рамках программ, в общем объеме расходов ГАБС 
(без учета расходов на исполнение судебных актов и резервных фондов), в процентах</t>
    </r>
  </si>
  <si>
    <t>Несвоевременно</t>
  </si>
  <si>
    <r>
      <t>А</t>
    </r>
    <r>
      <rPr>
        <b/>
        <vertAlign val="subscript"/>
        <sz val="12"/>
        <rFont val="Times New Roman"/>
        <family val="1"/>
        <charset val="204"/>
      </rPr>
      <t xml:space="preserve"> 1.3.</t>
    </r>
    <r>
      <rPr>
        <b/>
        <sz val="12"/>
        <rFont val="Times New Roman"/>
        <family val="1"/>
        <charset val="204"/>
      </rPr>
      <t xml:space="preserve"> Размещение на официальном сайте Администрации ЗАТО Северск муниципальных программ, разрабатываемых и реализуемых ГАБС, 
внесений изменений в них, а также отчетов об их реализации</t>
    </r>
  </si>
  <si>
    <r>
      <t xml:space="preserve">А </t>
    </r>
    <r>
      <rPr>
        <b/>
        <vertAlign val="subscript"/>
        <sz val="12"/>
        <rFont val="Times New Roman"/>
        <family val="1"/>
        <charset val="204"/>
      </rPr>
      <t>1.4.</t>
    </r>
    <r>
      <rPr>
        <b/>
        <sz val="12"/>
        <rFont val="Times New Roman"/>
        <family val="1"/>
        <charset val="204"/>
      </rPr>
      <t xml:space="preserve"> Качество, полнота и своевременность представления реестра расходных обязательств, расчетов и обоснований 
к проекту бюджета ЗАТО Северск на очередной финансовый год</t>
    </r>
  </si>
  <si>
    <r>
      <rPr>
        <b/>
        <sz val="14"/>
        <rFont val="Times New Roman"/>
        <family val="1"/>
        <charset val="204"/>
      </rPr>
      <t>Итоговое количество баллов по разделу</t>
    </r>
    <r>
      <rPr>
        <b/>
        <sz val="12"/>
        <rFont val="Times New Roman"/>
        <family val="1"/>
        <charset val="204"/>
      </rPr>
      <t xml:space="preserve"> 1</t>
    </r>
  </si>
  <si>
    <r>
      <t xml:space="preserve">А </t>
    </r>
    <r>
      <rPr>
        <b/>
        <vertAlign val="subscript"/>
        <sz val="12"/>
        <rFont val="Times New Roman"/>
        <family val="1"/>
        <charset val="204"/>
      </rPr>
      <t xml:space="preserve">2.1. </t>
    </r>
    <r>
      <rPr>
        <b/>
        <sz val="12"/>
        <rFont val="Times New Roman"/>
        <family val="1"/>
        <charset val="204"/>
      </rPr>
      <t>Обеспечение собираемости доходов бюджета ЗАТО Северск, в процентах</t>
    </r>
  </si>
  <si>
    <r>
      <t xml:space="preserve">А </t>
    </r>
    <r>
      <rPr>
        <b/>
        <vertAlign val="subscript"/>
        <sz val="12"/>
        <rFont val="Times New Roman"/>
        <family val="1"/>
        <charset val="204"/>
      </rPr>
      <t xml:space="preserve">2.2. </t>
    </r>
    <r>
      <rPr>
        <b/>
        <sz val="12"/>
        <rFont val="Times New Roman"/>
        <family val="1"/>
        <charset val="204"/>
      </rPr>
      <t>Суммы невыясненных поступлений</t>
    </r>
  </si>
  <si>
    <r>
      <t>А</t>
    </r>
    <r>
      <rPr>
        <b/>
        <vertAlign val="subscript"/>
        <sz val="12"/>
        <rFont val="Times New Roman"/>
        <family val="1"/>
        <charset val="204"/>
      </rPr>
      <t xml:space="preserve"> 2.3. </t>
    </r>
    <r>
      <rPr>
        <b/>
        <sz val="12"/>
        <rFont val="Times New Roman"/>
        <family val="1"/>
        <charset val="204"/>
      </rPr>
      <t>Эффективность управления дебиторской задолженностью по расчетам с дебиторами по доходам</t>
    </r>
  </si>
  <si>
    <r>
      <t xml:space="preserve">А </t>
    </r>
    <r>
      <rPr>
        <b/>
        <vertAlign val="subscript"/>
        <sz val="12"/>
        <rFont val="Times New Roman"/>
        <family val="1"/>
        <charset val="204"/>
      </rPr>
      <t>2.4.</t>
    </r>
    <r>
      <rPr>
        <b/>
        <sz val="12"/>
        <rFont val="Times New Roman"/>
        <family val="1"/>
        <charset val="204"/>
      </rPr>
      <t xml:space="preserve"> Эффективность управления просроченной кредиторской задолженностью по расчетам с поставщиками, подрядчиками и исполнителями</t>
    </r>
  </si>
  <si>
    <r>
      <t>А</t>
    </r>
    <r>
      <rPr>
        <b/>
        <vertAlign val="subscript"/>
        <sz val="12"/>
        <rFont val="Times New Roman"/>
        <family val="1"/>
        <charset val="204"/>
      </rPr>
      <t xml:space="preserve"> 2.6.</t>
    </r>
    <r>
      <rPr>
        <b/>
        <sz val="12"/>
        <rFont val="Times New Roman"/>
        <family val="1"/>
        <charset val="204"/>
      </rPr>
      <t xml:space="preserve"> Качество формирования годовой бюджетной/ бухгалтерской отчетности в АИС «БАРС. Web –бюджетный учет»</t>
    </r>
  </si>
  <si>
    <r>
      <t>А</t>
    </r>
    <r>
      <rPr>
        <b/>
        <vertAlign val="subscript"/>
        <sz val="12"/>
        <rFont val="Times New Roman"/>
        <family val="1"/>
        <charset val="204"/>
      </rPr>
      <t xml:space="preserve"> 2.7.</t>
    </r>
    <r>
      <rPr>
        <b/>
        <sz val="12"/>
        <rFont val="Times New Roman"/>
        <family val="1"/>
        <charset val="204"/>
      </rPr>
      <t>Качество управления средствами бюджета в части межбюджетных трансфертов</t>
    </r>
  </si>
  <si>
    <r>
      <t>А</t>
    </r>
    <r>
      <rPr>
        <b/>
        <vertAlign val="subscript"/>
        <sz val="12"/>
        <rFont val="Times New Roman"/>
        <family val="1"/>
        <charset val="204"/>
      </rPr>
      <t xml:space="preserve"> 2.8. </t>
    </r>
    <r>
      <rPr>
        <b/>
        <sz val="12"/>
        <rFont val="Times New Roman"/>
        <family val="1"/>
        <charset val="204"/>
      </rPr>
      <t>Качество информации, представляемой участниками процесса ведения реестра источников доходов бюджета ЗАТО Северск</t>
    </r>
  </si>
  <si>
    <r>
      <rPr>
        <b/>
        <sz val="14"/>
        <rFont val="Times New Roman"/>
        <family val="1"/>
        <charset val="204"/>
      </rPr>
      <t>Итоговое количество баллов по разделу</t>
    </r>
    <r>
      <rPr>
        <b/>
        <sz val="12"/>
        <rFont val="Times New Roman"/>
        <family val="1"/>
        <charset val="204"/>
      </rPr>
      <t xml:space="preserve"> 2.</t>
    </r>
  </si>
  <si>
    <r>
      <t>А</t>
    </r>
    <r>
      <rPr>
        <b/>
        <vertAlign val="subscript"/>
        <sz val="12"/>
        <rFont val="Times New Roman"/>
        <family val="1"/>
        <charset val="204"/>
      </rPr>
      <t xml:space="preserve"> 3.1.</t>
    </r>
    <r>
      <rPr>
        <b/>
        <sz val="12"/>
        <rFont val="Times New Roman"/>
        <family val="1"/>
        <charset val="204"/>
      </rPr>
      <t xml:space="preserve"> Наличие результатов контроля за исполнением муниципальных заданий, оформленных по форме, утвержденной соответствующим приказом учредителя</t>
    </r>
  </si>
  <si>
    <r>
      <t xml:space="preserve">А </t>
    </r>
    <r>
      <rPr>
        <b/>
        <vertAlign val="subscript"/>
        <sz val="12"/>
        <rFont val="Times New Roman"/>
        <family val="1"/>
        <charset val="204"/>
      </rPr>
      <t xml:space="preserve">3.2. </t>
    </r>
    <r>
      <rPr>
        <b/>
        <sz val="12"/>
        <rFont val="Times New Roman"/>
        <family val="1"/>
        <charset val="204"/>
      </rPr>
      <t>Актуализация (усовершенствование) правовых актов ГАБС по вопросам, касающимся муниципальных заданий</t>
    </r>
  </si>
  <si>
    <r>
      <t>А</t>
    </r>
    <r>
      <rPr>
        <b/>
        <vertAlign val="subscript"/>
        <sz val="12"/>
        <rFont val="Times New Roman"/>
        <family val="1"/>
        <charset val="204"/>
      </rPr>
      <t xml:space="preserve"> 3.3.</t>
    </r>
    <r>
      <rPr>
        <b/>
        <sz val="12"/>
        <rFont val="Times New Roman"/>
        <family val="1"/>
        <charset val="204"/>
      </rPr>
      <t xml:space="preserve"> Использование результатов мониторинга выполнения муниципальных заданий при планировании бюджетных ассигнований и (или) определении объема субсидий на выполнение муниципального задания, проводимое в соответствии с Порядком, определенным соответствующим приказом учредителя</t>
    </r>
  </si>
  <si>
    <r>
      <t xml:space="preserve">А </t>
    </r>
    <r>
      <rPr>
        <b/>
        <vertAlign val="subscript"/>
        <sz val="12"/>
        <rFont val="Times New Roman"/>
        <family val="1"/>
        <charset val="204"/>
      </rPr>
      <t xml:space="preserve">3.4. </t>
    </r>
    <r>
      <rPr>
        <b/>
        <sz val="12"/>
        <rFont val="Times New Roman"/>
        <family val="1"/>
        <charset val="204"/>
      </rPr>
      <t>Качественное и своевременное формирование информации учреждениями по поступлениям 
и выплатам плановых  и фактических показателей плана финансово-хозяйственной деятельности в ИС «АЦК-финансы»</t>
    </r>
  </si>
  <si>
    <r>
      <t xml:space="preserve">А </t>
    </r>
    <r>
      <rPr>
        <b/>
        <vertAlign val="subscript"/>
        <sz val="12"/>
        <rFont val="Times New Roman"/>
        <family val="1"/>
        <charset val="204"/>
      </rPr>
      <t xml:space="preserve">3.5. </t>
    </r>
    <r>
      <rPr>
        <b/>
        <sz val="12"/>
        <rFont val="Times New Roman"/>
        <family val="1"/>
        <charset val="204"/>
      </rPr>
      <t>Размещение и своевременное обновление информации о муниципальных учреждениях на Официальном сайте bus.gov.ru</t>
    </r>
  </si>
  <si>
    <r>
      <t xml:space="preserve">А </t>
    </r>
    <r>
      <rPr>
        <b/>
        <vertAlign val="subscript"/>
        <sz val="12"/>
        <rFont val="Times New Roman"/>
        <family val="1"/>
        <charset val="204"/>
      </rPr>
      <t>3.6.</t>
    </r>
    <r>
      <rPr>
        <b/>
        <sz val="12"/>
        <rFont val="Times New Roman"/>
        <family val="1"/>
        <charset val="204"/>
      </rPr>
      <t xml:space="preserve"> Проведение оценки потребности в предоставлении муниципальных услуг, проводимой в соответствии с Порядком, 
определенным соответствующим приказом учредителя</t>
    </r>
  </si>
  <si>
    <r>
      <t>А</t>
    </r>
    <r>
      <rPr>
        <b/>
        <vertAlign val="subscript"/>
        <sz val="12"/>
        <rFont val="Times New Roman"/>
        <family val="1"/>
        <charset val="204"/>
      </rPr>
      <t xml:space="preserve"> 3.7.</t>
    </r>
    <r>
      <rPr>
        <b/>
        <sz val="12"/>
        <rFont val="Times New Roman"/>
        <family val="1"/>
        <charset val="204"/>
      </rPr>
      <t xml:space="preserve"> Своевременность подписания Соглашений о предоставлении субсидии на выполнение муниципального задания</t>
    </r>
  </si>
  <si>
    <t xml:space="preserve"> - </t>
  </si>
  <si>
    <r>
      <t xml:space="preserve">А </t>
    </r>
    <r>
      <rPr>
        <b/>
        <vertAlign val="subscript"/>
        <sz val="12"/>
        <rFont val="Times New Roman"/>
        <family val="1"/>
        <charset val="204"/>
      </rPr>
      <t xml:space="preserve">3.8. </t>
    </r>
    <r>
      <rPr>
        <b/>
        <sz val="12"/>
        <rFont val="Times New Roman"/>
        <family val="1"/>
        <charset val="204"/>
      </rPr>
      <t>Качество формирования годовой бухгалтерской отчётности, представленной Учредителем  в АИС «БАРС. Web –бюджетный учет»</t>
    </r>
  </si>
  <si>
    <r>
      <t xml:space="preserve">А </t>
    </r>
    <r>
      <rPr>
        <b/>
        <vertAlign val="subscript"/>
        <sz val="12"/>
        <rFont val="Times New Roman"/>
        <family val="1"/>
        <charset val="204"/>
      </rPr>
      <t>3.9.</t>
    </r>
    <r>
      <rPr>
        <b/>
        <sz val="12"/>
        <rFont val="Times New Roman"/>
        <family val="1"/>
        <charset val="204"/>
      </rPr>
      <t xml:space="preserve"> Отсутствие просроченной кредиторской задолженности подведомственных муниципальных учреждений</t>
    </r>
  </si>
  <si>
    <r>
      <rPr>
        <b/>
        <sz val="14"/>
        <rFont val="Times New Roman"/>
        <family val="1"/>
        <charset val="204"/>
      </rPr>
      <t xml:space="preserve">Итоговое количество баллов по разделу </t>
    </r>
    <r>
      <rPr>
        <b/>
        <sz val="12"/>
        <rFont val="Times New Roman"/>
        <family val="1"/>
        <charset val="204"/>
      </rPr>
      <t>3.</t>
    </r>
  </si>
  <si>
    <r>
      <t>А</t>
    </r>
    <r>
      <rPr>
        <b/>
        <vertAlign val="subscript"/>
        <sz val="12"/>
        <rFont val="Times New Roman"/>
        <family val="1"/>
        <charset val="204"/>
      </rPr>
      <t xml:space="preserve"> 4.1.</t>
    </r>
    <r>
      <rPr>
        <b/>
        <sz val="12"/>
        <rFont val="Times New Roman"/>
        <family val="1"/>
        <charset val="204"/>
      </rPr>
      <t xml:space="preserve"> Нарушения, выявленные в ходе проведения контрольных мероприятий уполномоченным 
органом внутреннего муниципального финансового контроля в отчетном финансовом году</t>
    </r>
  </si>
  <si>
    <r>
      <t xml:space="preserve">А </t>
    </r>
    <r>
      <rPr>
        <b/>
        <vertAlign val="subscript"/>
        <sz val="12"/>
        <rFont val="Times New Roman"/>
        <family val="1"/>
        <charset val="204"/>
      </rPr>
      <t>4.2.</t>
    </r>
    <r>
      <rPr>
        <b/>
        <sz val="12"/>
        <rFont val="Times New Roman"/>
        <family val="1"/>
        <charset val="204"/>
      </rPr>
      <t xml:space="preserve"> Полнота и своевременность исполнения представлений и предписаний уполномоченного органа внутреннего муниципального финансового контроля в отчетном финансовом году</t>
    </r>
  </si>
  <si>
    <r>
      <t>А</t>
    </r>
    <r>
      <rPr>
        <b/>
        <vertAlign val="subscript"/>
        <sz val="12"/>
        <rFont val="Times New Roman"/>
        <family val="1"/>
        <charset val="204"/>
      </rPr>
      <t xml:space="preserve"> 4.3. </t>
    </r>
    <r>
      <rPr>
        <b/>
        <sz val="12"/>
        <rFont val="Times New Roman"/>
        <family val="1"/>
        <charset val="204"/>
      </rPr>
      <t>Судебные иски (в денежном выражении), подлежащие взысканию по исполнительным документам в отчетном финансовом году</t>
    </r>
  </si>
  <si>
    <r>
      <rPr>
        <b/>
        <sz val="14"/>
        <rFont val="Times New Roman"/>
        <family val="1"/>
        <charset val="204"/>
      </rPr>
      <t>Итоговое количество баллов по разделу</t>
    </r>
    <r>
      <rPr>
        <b/>
        <sz val="12"/>
        <rFont val="Times New Roman"/>
        <family val="1"/>
        <charset val="204"/>
      </rPr>
      <t xml:space="preserve"> 4.</t>
    </r>
  </si>
  <si>
    <r>
      <t xml:space="preserve">А </t>
    </r>
    <r>
      <rPr>
        <b/>
        <vertAlign val="subscript"/>
        <sz val="12"/>
        <rFont val="Times New Roman"/>
        <family val="1"/>
        <charset val="204"/>
      </rPr>
      <t>5.1.</t>
    </r>
    <r>
      <rPr>
        <b/>
        <sz val="12"/>
        <rFont val="Times New Roman"/>
        <family val="1"/>
        <charset val="204"/>
      </rPr>
      <t xml:space="preserve"> Проведение инвентаризации активов и обязательств</t>
    </r>
  </si>
  <si>
    <r>
      <t xml:space="preserve">А </t>
    </r>
    <r>
      <rPr>
        <b/>
        <vertAlign val="subscript"/>
        <sz val="12"/>
        <rFont val="Times New Roman"/>
        <family val="1"/>
        <charset val="204"/>
      </rPr>
      <t xml:space="preserve">5.2. </t>
    </r>
    <r>
      <rPr>
        <b/>
        <sz val="12"/>
        <rFont val="Times New Roman"/>
        <family val="1"/>
        <charset val="204"/>
      </rPr>
      <t xml:space="preserve">Недостачи и хищения муниципальной собственности </t>
    </r>
  </si>
  <si>
    <r>
      <rPr>
        <b/>
        <sz val="14"/>
        <rFont val="Times New Roman"/>
        <family val="1"/>
        <charset val="204"/>
      </rPr>
      <t>Итоговое количество баллов по разделу</t>
    </r>
    <r>
      <rPr>
        <b/>
        <sz val="12"/>
        <rFont val="Times New Roman"/>
        <family val="1"/>
        <charset val="204"/>
      </rPr>
      <t xml:space="preserve"> 5.</t>
    </r>
  </si>
  <si>
    <r>
      <t>А</t>
    </r>
    <r>
      <rPr>
        <b/>
        <vertAlign val="subscript"/>
        <sz val="12"/>
        <rFont val="Times New Roman"/>
        <family val="1"/>
        <charset val="204"/>
      </rPr>
      <t xml:space="preserve"> 6.1. </t>
    </r>
    <r>
      <rPr>
        <b/>
        <sz val="12"/>
        <rFont val="Times New Roman"/>
        <family val="1"/>
        <charset val="204"/>
      </rPr>
      <t>Доля закупок, проведенных конкурентными способами в общем количестве осуществленных закупок, в процентах</t>
    </r>
  </si>
  <si>
    <r>
      <t>А</t>
    </r>
    <r>
      <rPr>
        <b/>
        <vertAlign val="subscript"/>
        <sz val="12"/>
        <rFont val="Times New Roman"/>
        <family val="1"/>
        <charset val="204"/>
      </rPr>
      <t xml:space="preserve"> 6.3.</t>
    </r>
    <r>
      <rPr>
        <b/>
        <sz val="12"/>
        <rFont val="Times New Roman"/>
        <family val="1"/>
        <charset val="204"/>
      </rPr>
      <t xml:space="preserve"> Эффективность расходов на содержание ГАБС</t>
    </r>
  </si>
  <si>
    <r>
      <t xml:space="preserve">А </t>
    </r>
    <r>
      <rPr>
        <b/>
        <vertAlign val="subscript"/>
        <sz val="12"/>
        <rFont val="Times New Roman"/>
        <family val="1"/>
        <charset val="204"/>
      </rPr>
      <t>6.2.</t>
    </r>
    <r>
      <rPr>
        <b/>
        <sz val="12"/>
        <rFont val="Times New Roman"/>
        <family val="1"/>
        <charset val="204"/>
      </rPr>
      <t xml:space="preserve"> Доля закупок, которые ГАБС осуществил у субъектов малого предпринимательства и социально ориентированных некоммерческих организаций в отчетном году, 
в совокупном годовом объеме закупок, рассчитанном за вычетом закупок, предусмотренных ч. 1.1 ст. 30 Федерального закона 44-ФЗ, в процентах</t>
    </r>
  </si>
  <si>
    <r>
      <t xml:space="preserve">А </t>
    </r>
    <r>
      <rPr>
        <b/>
        <vertAlign val="subscript"/>
        <sz val="12"/>
        <rFont val="Times New Roman"/>
        <family val="1"/>
        <charset val="204"/>
      </rPr>
      <t xml:space="preserve">2.5. </t>
    </r>
    <r>
      <rPr>
        <b/>
        <sz val="12"/>
        <rFont val="Times New Roman"/>
        <family val="1"/>
        <charset val="204"/>
      </rPr>
      <t>Соблюдение установленных сроков представления ГАБС годовой бюджетной/бухгалтерской отчетности в АИС «БАРС. Web –бюджетный учет»</t>
    </r>
  </si>
  <si>
    <r>
      <t xml:space="preserve">А </t>
    </r>
    <r>
      <rPr>
        <b/>
        <vertAlign val="subscript"/>
        <sz val="12"/>
        <rFont val="Times New Roman"/>
        <family val="1"/>
        <charset val="204"/>
      </rPr>
      <t xml:space="preserve">1.2. </t>
    </r>
    <r>
      <rPr>
        <b/>
        <sz val="12"/>
        <rFont val="Times New Roman"/>
        <family val="1"/>
        <charset val="204"/>
      </rPr>
      <t>Соблюдение сроков утверждения муниципальных программ, по которым ГАБС является ответственным исполнителем, а также внесения изменений в них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</si>
</sst>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.0%"/>
  </numFmts>
  <fonts count="18" x14ac:knownFonts="1">
    <font>
      <sz val="10"/>
      <name val="Arial"/>
    </font>
    <font>
      <sz val="12"/>
      <name val="Times New Roman"/>
      <family val="1"/>
      <charset val="204"/>
    </font>
    <font>
      <b/>
      <sz val="14"/>
      <name val="Arial"/>
      <family val="2"/>
      <charset val="204"/>
    </font>
    <font>
      <b/>
      <sz val="14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name val="Arial"/>
      <family val="2"/>
      <charset val="204"/>
    </font>
    <font>
      <b/>
      <sz val="12"/>
      <color rgb="FFC00000"/>
      <name val="Times New Roman"/>
      <family val="1"/>
      <charset val="204"/>
    </font>
    <font>
      <i/>
      <sz val="10"/>
      <name val="Arial"/>
      <family val="2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9"/>
      <color indexed="81"/>
      <name val="Tahoma"/>
      <family val="2"/>
      <charset val="204"/>
    </font>
    <font>
      <b/>
      <sz val="9"/>
      <color indexed="81"/>
      <name val="Tahoma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vertAlign val="subscript"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96">
    <xf numFmtId="0" fontId="0" fillId="0" borderId="0" xfId="0"/>
    <xf numFmtId="0" fontId="0" fillId="2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5" fillId="2" borderId="1" xfId="0" applyNumberFormat="1" applyFont="1" applyFill="1" applyBorder="1" applyAlignment="1">
      <alignment vertical="center" wrapText="1"/>
    </xf>
    <xf numFmtId="49" fontId="1" fillId="2" borderId="1" xfId="0" applyNumberFormat="1" applyFont="1" applyFill="1" applyBorder="1" applyAlignment="1">
      <alignment vertical="center" wrapText="1"/>
    </xf>
    <xf numFmtId="0" fontId="7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1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2" fontId="1" fillId="2" borderId="0" xfId="0" applyNumberFormat="1" applyFont="1" applyFill="1" applyAlignment="1">
      <alignment vertical="center"/>
    </xf>
    <xf numFmtId="4" fontId="1" fillId="2" borderId="0" xfId="0" applyNumberFormat="1" applyFont="1" applyFill="1" applyAlignment="1">
      <alignment vertical="center"/>
    </xf>
    <xf numFmtId="0" fontId="1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vertical="center" wrapText="1"/>
    </xf>
    <xf numFmtId="4" fontId="6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 applyProtection="1">
      <alignment horizontal="center" vertical="center" wrapText="1"/>
    </xf>
    <xf numFmtId="4" fontId="6" fillId="2" borderId="1" xfId="0" applyNumberFormat="1" applyFont="1" applyFill="1" applyBorder="1" applyAlignment="1" applyProtection="1">
      <alignment horizontal="center" vertical="center" wrapText="1"/>
    </xf>
    <xf numFmtId="4" fontId="6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/>
    </xf>
    <xf numFmtId="164" fontId="5" fillId="2" borderId="1" xfId="0" applyNumberFormat="1" applyFont="1" applyFill="1" applyBorder="1" applyAlignment="1" applyProtection="1">
      <alignment horizontal="center" vertical="center" wrapText="1"/>
    </xf>
    <xf numFmtId="166" fontId="4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 wrapText="1"/>
    </xf>
    <xf numFmtId="1" fontId="12" fillId="2" borderId="1" xfId="0" applyNumberFormat="1" applyFont="1" applyFill="1" applyBorder="1" applyAlignment="1" applyProtection="1">
      <alignment horizontal="center" vertical="center" wrapText="1"/>
    </xf>
    <xf numFmtId="166" fontId="6" fillId="2" borderId="1" xfId="0" applyNumberFormat="1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0" fontId="6" fillId="2" borderId="1" xfId="0" applyNumberFormat="1" applyFont="1" applyFill="1" applyBorder="1" applyAlignment="1">
      <alignment horizontal="center" vertical="center"/>
    </xf>
    <xf numFmtId="166" fontId="6" fillId="2" borderId="1" xfId="0" applyNumberFormat="1" applyFont="1" applyFill="1" applyBorder="1" applyAlignment="1" applyProtection="1">
      <alignment horizontal="center" vertical="center" wrapText="1"/>
    </xf>
    <xf numFmtId="0" fontId="8" fillId="2" borderId="1" xfId="0" applyNumberFormat="1" applyFont="1" applyFill="1" applyBorder="1" applyAlignment="1" applyProtection="1">
      <alignment horizontal="center" vertical="center" wrapText="1"/>
    </xf>
    <xf numFmtId="165" fontId="4" fillId="2" borderId="1" xfId="0" applyNumberFormat="1" applyFont="1" applyFill="1" applyBorder="1" applyAlignment="1" applyProtection="1">
      <alignment horizontal="center" vertical="center" wrapText="1"/>
    </xf>
    <xf numFmtId="1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4" fontId="1" fillId="2" borderId="1" xfId="0" applyNumberFormat="1" applyFont="1" applyFill="1" applyBorder="1" applyAlignment="1">
      <alignment horizontal="right" vertical="center"/>
    </xf>
    <xf numFmtId="165" fontId="6" fillId="2" borderId="1" xfId="0" applyNumberFormat="1" applyFont="1" applyFill="1" applyBorder="1" applyAlignment="1" applyProtection="1">
      <alignment horizontal="center" vertical="center" wrapText="1"/>
    </xf>
    <xf numFmtId="1" fontId="6" fillId="2" borderId="1" xfId="0" applyNumberFormat="1" applyFont="1" applyFill="1" applyBorder="1" applyAlignment="1" applyProtection="1">
      <alignment horizontal="center" vertical="center" wrapText="1"/>
    </xf>
    <xf numFmtId="4" fontId="6" fillId="2" borderId="1" xfId="0" applyNumberFormat="1" applyFont="1" applyFill="1" applyBorder="1" applyAlignment="1" applyProtection="1">
      <alignment horizontal="right" vertical="center" wrapText="1"/>
    </xf>
    <xf numFmtId="0" fontId="6" fillId="2" borderId="1" xfId="0" applyNumberFormat="1" applyFont="1" applyFill="1" applyBorder="1" applyAlignment="1" applyProtection="1">
      <alignment horizontal="center" vertical="center" wrapText="1"/>
    </xf>
    <xf numFmtId="165" fontId="15" fillId="2" borderId="1" xfId="0" applyNumberFormat="1" applyFont="1" applyFill="1" applyBorder="1" applyAlignment="1" applyProtection="1">
      <alignment horizontal="center" vertical="center" wrapText="1"/>
    </xf>
    <xf numFmtId="165" fontId="16" fillId="2" borderId="1" xfId="0" applyNumberFormat="1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1" fillId="2" borderId="3" xfId="0" applyFont="1" applyFill="1" applyBorder="1" applyAlignment="1">
      <alignment vertical="center" wrapText="1"/>
    </xf>
    <xf numFmtId="4" fontId="6" fillId="2" borderId="9" xfId="0" applyNumberFormat="1" applyFont="1" applyFill="1" applyBorder="1" applyAlignment="1">
      <alignment horizontal="center" vertical="center" wrapText="1"/>
    </xf>
    <xf numFmtId="4" fontId="6" fillId="2" borderId="20" xfId="0" applyNumberFormat="1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4" fillId="2" borderId="15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vertical="center" wrapText="1"/>
    </xf>
    <xf numFmtId="0" fontId="6" fillId="2" borderId="9" xfId="0" applyNumberFormat="1" applyFont="1" applyFill="1" applyBorder="1" applyAlignment="1">
      <alignment horizontal="center" vertical="center" wrapText="1"/>
    </xf>
    <xf numFmtId="0" fontId="4" fillId="2" borderId="20" xfId="0" applyNumberFormat="1" applyFont="1" applyFill="1" applyBorder="1" applyAlignment="1">
      <alignment horizontal="center" vertical="center"/>
    </xf>
    <xf numFmtId="4" fontId="6" fillId="2" borderId="10" xfId="0" applyNumberFormat="1" applyFont="1" applyFill="1" applyBorder="1" applyAlignment="1">
      <alignment horizontal="center" vertical="center" wrapText="1"/>
    </xf>
    <xf numFmtId="4" fontId="6" fillId="2" borderId="11" xfId="0" applyNumberFormat="1" applyFont="1" applyFill="1" applyBorder="1" applyAlignment="1">
      <alignment horizontal="center" vertical="center" wrapText="1"/>
    </xf>
    <xf numFmtId="4" fontId="6" fillId="2" borderId="21" xfId="0" applyNumberFormat="1" applyFont="1" applyFill="1" applyBorder="1" applyAlignment="1">
      <alignment horizontal="center" vertical="center" wrapText="1"/>
    </xf>
    <xf numFmtId="4" fontId="6" fillId="2" borderId="20" xfId="0" applyNumberFormat="1" applyFont="1" applyFill="1" applyBorder="1" applyAlignment="1">
      <alignment horizontal="center" vertical="center"/>
    </xf>
    <xf numFmtId="4" fontId="6" fillId="2" borderId="21" xfId="0" applyNumberFormat="1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4" fontId="6" fillId="2" borderId="9" xfId="0" applyNumberFormat="1" applyFont="1" applyFill="1" applyBorder="1" applyAlignment="1">
      <alignment horizontal="center" vertical="center"/>
    </xf>
    <xf numFmtId="4" fontId="6" fillId="2" borderId="10" xfId="0" applyNumberFormat="1" applyFont="1" applyFill="1" applyBorder="1" applyAlignment="1">
      <alignment horizontal="center" vertical="center"/>
    </xf>
    <xf numFmtId="4" fontId="6" fillId="2" borderId="11" xfId="0" applyNumberFormat="1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4" fontId="1" fillId="2" borderId="9" xfId="0" applyNumberFormat="1" applyFont="1" applyFill="1" applyBorder="1" applyAlignment="1">
      <alignment horizontal="center" vertical="center"/>
    </xf>
    <xf numFmtId="4" fontId="1" fillId="2" borderId="10" xfId="0" applyNumberFormat="1" applyFont="1" applyFill="1" applyBorder="1" applyAlignment="1">
      <alignment horizontal="center" vertical="center"/>
    </xf>
    <xf numFmtId="4" fontId="1" fillId="2" borderId="11" xfId="0" applyNumberFormat="1" applyFont="1" applyFill="1" applyBorder="1" applyAlignment="1">
      <alignment horizontal="center" vertical="center"/>
    </xf>
    <xf numFmtId="4" fontId="1" fillId="2" borderId="20" xfId="0" applyNumberFormat="1" applyFont="1" applyFill="1" applyBorder="1" applyAlignment="1">
      <alignment horizontal="center" vertical="center"/>
    </xf>
    <xf numFmtId="4" fontId="1" fillId="2" borderId="21" xfId="0" applyNumberFormat="1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vertical="center" wrapText="1"/>
    </xf>
    <xf numFmtId="0" fontId="1" fillId="2" borderId="20" xfId="0" applyFont="1" applyFill="1" applyBorder="1" applyAlignment="1">
      <alignment horizontal="center" vertical="center"/>
    </xf>
    <xf numFmtId="0" fontId="5" fillId="2" borderId="15" xfId="0" applyNumberFormat="1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5" fillId="2" borderId="17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2" fontId="1" fillId="2" borderId="20" xfId="0" applyNumberFormat="1" applyFont="1" applyFill="1" applyBorder="1" applyAlignment="1">
      <alignment horizontal="center" vertical="center"/>
    </xf>
    <xf numFmtId="2" fontId="1" fillId="2" borderId="21" xfId="0" applyNumberFormat="1" applyFont="1" applyFill="1" applyBorder="1" applyAlignment="1">
      <alignment horizontal="center" vertical="center"/>
    </xf>
    <xf numFmtId="1" fontId="5" fillId="2" borderId="15" xfId="0" applyNumberFormat="1" applyFont="1" applyFill="1" applyBorder="1" applyAlignment="1" applyProtection="1">
      <alignment horizontal="center" vertical="center" wrapText="1"/>
    </xf>
    <xf numFmtId="1" fontId="5" fillId="2" borderId="16" xfId="0" applyNumberFormat="1" applyFont="1" applyFill="1" applyBorder="1" applyAlignment="1" applyProtection="1">
      <alignment horizontal="center" vertical="center" wrapText="1"/>
    </xf>
    <xf numFmtId="1" fontId="5" fillId="2" borderId="17" xfId="0" applyNumberFormat="1" applyFont="1" applyFill="1" applyBorder="1" applyAlignment="1" applyProtection="1">
      <alignment horizontal="center" vertical="center" wrapText="1"/>
    </xf>
    <xf numFmtId="49" fontId="1" fillId="2" borderId="21" xfId="0" applyNumberFormat="1" applyFont="1" applyFill="1" applyBorder="1" applyAlignment="1">
      <alignment horizontal="center" vertical="center"/>
    </xf>
    <xf numFmtId="49" fontId="1" fillId="2" borderId="20" xfId="0" applyNumberFormat="1" applyFont="1" applyFill="1" applyBorder="1" applyAlignment="1">
      <alignment horizontal="center" vertical="center"/>
    </xf>
    <xf numFmtId="165" fontId="5" fillId="2" borderId="15" xfId="0" applyNumberFormat="1" applyFont="1" applyFill="1" applyBorder="1" applyAlignment="1" applyProtection="1">
      <alignment horizontal="center" vertical="center" wrapText="1"/>
    </xf>
    <xf numFmtId="165" fontId="5" fillId="2" borderId="16" xfId="0" applyNumberFormat="1" applyFont="1" applyFill="1" applyBorder="1" applyAlignment="1" applyProtection="1">
      <alignment horizontal="center" vertical="center" wrapText="1"/>
    </xf>
    <xf numFmtId="165" fontId="5" fillId="2" borderId="17" xfId="0" applyNumberFormat="1" applyFont="1" applyFill="1" applyBorder="1" applyAlignment="1" applyProtection="1">
      <alignment horizontal="center" vertical="center" wrapText="1"/>
    </xf>
    <xf numFmtId="49" fontId="1" fillId="2" borderId="10" xfId="0" applyNumberFormat="1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164" fontId="5" fillId="2" borderId="5" xfId="0" applyNumberFormat="1" applyFont="1" applyFill="1" applyBorder="1" applyAlignment="1" applyProtection="1">
      <alignment horizontal="center" vertical="center" wrapText="1"/>
    </xf>
    <xf numFmtId="49" fontId="1" fillId="2" borderId="9" xfId="0" applyNumberFormat="1" applyFont="1" applyFill="1" applyBorder="1" applyAlignment="1">
      <alignment horizontal="center" vertical="center"/>
    </xf>
    <xf numFmtId="1" fontId="4" fillId="2" borderId="15" xfId="0" applyNumberFormat="1" applyFont="1" applyFill="1" applyBorder="1" applyAlignment="1" applyProtection="1">
      <alignment horizontal="center" vertical="center" wrapText="1"/>
    </xf>
    <xf numFmtId="1" fontId="4" fillId="2" borderId="16" xfId="0" applyNumberFormat="1" applyFont="1" applyFill="1" applyBorder="1" applyAlignment="1" applyProtection="1">
      <alignment horizontal="center" vertical="center" wrapText="1"/>
    </xf>
    <xf numFmtId="1" fontId="4" fillId="2" borderId="17" xfId="0" applyNumberFormat="1" applyFont="1" applyFill="1" applyBorder="1" applyAlignment="1" applyProtection="1">
      <alignment horizontal="center" vertical="center" wrapText="1"/>
    </xf>
    <xf numFmtId="4" fontId="6" fillId="2" borderId="11" xfId="0" applyNumberFormat="1" applyFont="1" applyFill="1" applyBorder="1" applyAlignment="1" applyProtection="1">
      <alignment horizontal="center" vertical="center" wrapText="1"/>
    </xf>
    <xf numFmtId="4" fontId="6" fillId="2" borderId="21" xfId="0" applyNumberFormat="1" applyFont="1" applyFill="1" applyBorder="1" applyAlignment="1" applyProtection="1">
      <alignment horizontal="center" vertical="center" wrapText="1"/>
    </xf>
    <xf numFmtId="166" fontId="4" fillId="2" borderId="21" xfId="0" applyNumberFormat="1" applyFont="1" applyFill="1" applyBorder="1" applyAlignment="1" applyProtection="1">
      <alignment horizontal="center" vertical="center" wrapText="1"/>
    </xf>
    <xf numFmtId="4" fontId="6" fillId="2" borderId="9" xfId="0" applyNumberFormat="1" applyFont="1" applyFill="1" applyBorder="1" applyAlignment="1" applyProtection="1">
      <alignment horizontal="center" vertical="center" wrapText="1"/>
    </xf>
    <xf numFmtId="4" fontId="6" fillId="2" borderId="20" xfId="0" applyNumberFormat="1" applyFont="1" applyFill="1" applyBorder="1" applyAlignment="1" applyProtection="1">
      <alignment horizontal="center" vertical="center" wrapText="1"/>
    </xf>
    <xf numFmtId="166" fontId="6" fillId="2" borderId="20" xfId="0" applyNumberFormat="1" applyFont="1" applyFill="1" applyBorder="1" applyAlignment="1" applyProtection="1">
      <alignment horizontal="center" vertical="center" wrapText="1"/>
    </xf>
    <xf numFmtId="164" fontId="6" fillId="2" borderId="9" xfId="0" applyNumberFormat="1" applyFont="1" applyFill="1" applyBorder="1" applyAlignment="1" applyProtection="1">
      <alignment horizontal="center" vertical="center" wrapText="1"/>
    </xf>
    <xf numFmtId="164" fontId="1" fillId="2" borderId="10" xfId="0" applyNumberFormat="1" applyFont="1" applyFill="1" applyBorder="1" applyAlignment="1" applyProtection="1">
      <alignment horizontal="center" vertical="center" wrapText="1"/>
    </xf>
    <xf numFmtId="164" fontId="1" fillId="2" borderId="11" xfId="0" applyNumberFormat="1" applyFont="1" applyFill="1" applyBorder="1" applyAlignment="1" applyProtection="1">
      <alignment horizontal="center" vertical="center" wrapText="1"/>
    </xf>
    <xf numFmtId="164" fontId="4" fillId="2" borderId="20" xfId="0" applyNumberFormat="1" applyFont="1" applyFill="1" applyBorder="1" applyAlignment="1" applyProtection="1">
      <alignment horizontal="center" vertical="center" wrapText="1"/>
    </xf>
    <xf numFmtId="164" fontId="5" fillId="2" borderId="21" xfId="0" applyNumberFormat="1" applyFont="1" applyFill="1" applyBorder="1" applyAlignment="1" applyProtection="1">
      <alignment horizontal="center" vertical="center" wrapText="1"/>
    </xf>
    <xf numFmtId="164" fontId="1" fillId="2" borderId="9" xfId="0" applyNumberFormat="1" applyFont="1" applyFill="1" applyBorder="1" applyAlignment="1" applyProtection="1">
      <alignment horizontal="center" vertical="center" wrapText="1"/>
    </xf>
    <xf numFmtId="164" fontId="6" fillId="2" borderId="11" xfId="0" applyNumberFormat="1" applyFont="1" applyFill="1" applyBorder="1" applyAlignment="1" applyProtection="1">
      <alignment horizontal="center" vertical="center" wrapText="1"/>
    </xf>
    <xf numFmtId="164" fontId="5" fillId="2" borderId="20" xfId="0" applyNumberFormat="1" applyFont="1" applyFill="1" applyBorder="1" applyAlignment="1" applyProtection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1" fillId="2" borderId="2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right" vertical="center"/>
    </xf>
    <xf numFmtId="4" fontId="1" fillId="2" borderId="22" xfId="0" applyNumberFormat="1" applyFont="1" applyFill="1" applyBorder="1" applyAlignment="1">
      <alignment horizontal="center" vertical="center"/>
    </xf>
    <xf numFmtId="164" fontId="6" fillId="2" borderId="20" xfId="0" applyNumberFormat="1" applyFont="1" applyFill="1" applyBorder="1" applyAlignment="1">
      <alignment horizontal="center" vertical="center"/>
    </xf>
    <xf numFmtId="164" fontId="6" fillId="2" borderId="21" xfId="0" applyNumberFormat="1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2" borderId="16" xfId="0" applyNumberFormat="1" applyFont="1" applyFill="1" applyBorder="1" applyAlignment="1">
      <alignment horizontal="center" vertical="center"/>
    </xf>
    <xf numFmtId="0" fontId="4" fillId="2" borderId="17" xfId="0" applyNumberFormat="1" applyFont="1" applyFill="1" applyBorder="1" applyAlignment="1">
      <alignment horizontal="center" vertical="center"/>
    </xf>
    <xf numFmtId="0" fontId="6" fillId="2" borderId="10" xfId="0" applyNumberFormat="1" applyFont="1" applyFill="1" applyBorder="1" applyAlignment="1">
      <alignment horizontal="center" vertical="center" wrapText="1"/>
    </xf>
    <xf numFmtId="0" fontId="6" fillId="2" borderId="1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21" xfId="0" applyNumberFormat="1" applyFont="1" applyFill="1" applyBorder="1" applyAlignment="1">
      <alignment horizontal="center" vertical="center"/>
    </xf>
    <xf numFmtId="0" fontId="5" fillId="2" borderId="16" xfId="0" applyNumberFormat="1" applyFont="1" applyFill="1" applyBorder="1" applyAlignment="1">
      <alignment horizontal="center" vertical="center"/>
    </xf>
    <xf numFmtId="4" fontId="6" fillId="2" borderId="10" xfId="0" applyNumberFormat="1" applyFont="1" applyFill="1" applyBorder="1" applyAlignment="1" applyProtection="1">
      <alignment horizontal="center" vertical="center" wrapText="1"/>
    </xf>
    <xf numFmtId="166" fontId="6" fillId="2" borderId="21" xfId="0" applyNumberFormat="1" applyFont="1" applyFill="1" applyBorder="1" applyAlignment="1" applyProtection="1">
      <alignment horizontal="center" vertical="center" wrapText="1"/>
    </xf>
    <xf numFmtId="165" fontId="1" fillId="2" borderId="1" xfId="0" applyNumberFormat="1" applyFont="1" applyFill="1" applyBorder="1" applyAlignment="1" applyProtection="1">
      <alignment horizontal="center" vertical="center" wrapText="1"/>
    </xf>
    <xf numFmtId="1" fontId="1" fillId="2" borderId="1" xfId="0" applyNumberFormat="1" applyFont="1" applyFill="1" applyBorder="1" applyAlignment="1" applyProtection="1">
      <alignment horizontal="center" vertical="center" wrapText="1"/>
    </xf>
    <xf numFmtId="1" fontId="15" fillId="2" borderId="1" xfId="0" applyNumberFormat="1" applyFont="1" applyFill="1" applyBorder="1" applyAlignment="1" applyProtection="1">
      <alignment horizontal="center" vertical="center" wrapText="1"/>
    </xf>
    <xf numFmtId="4" fontId="1" fillId="2" borderId="0" xfId="0" applyNumberFormat="1" applyFont="1" applyFill="1"/>
    <xf numFmtId="165" fontId="3" fillId="2" borderId="1" xfId="0" applyNumberFormat="1" applyFont="1" applyFill="1" applyBorder="1" applyAlignment="1">
      <alignment vertical="center"/>
    </xf>
    <xf numFmtId="165" fontId="1" fillId="2" borderId="1" xfId="0" applyNumberFormat="1" applyFont="1" applyFill="1" applyBorder="1" applyAlignment="1">
      <alignment vertical="center"/>
    </xf>
    <xf numFmtId="165" fontId="1" fillId="2" borderId="0" xfId="0" applyNumberFormat="1" applyFont="1" applyFill="1" applyAlignment="1">
      <alignment vertical="center"/>
    </xf>
    <xf numFmtId="164" fontId="1" fillId="2" borderId="0" xfId="0" applyNumberFormat="1" applyFont="1" applyFill="1" applyAlignment="1">
      <alignment vertical="center"/>
    </xf>
    <xf numFmtId="9" fontId="6" fillId="2" borderId="1" xfId="0" applyNumberFormat="1" applyFont="1" applyFill="1" applyBorder="1" applyAlignment="1" applyProtection="1">
      <alignment horizontal="center" vertical="center" wrapText="1"/>
    </xf>
    <xf numFmtId="1" fontId="5" fillId="2" borderId="1" xfId="0" applyNumberFormat="1" applyFont="1" applyFill="1" applyBorder="1" applyAlignment="1" applyProtection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15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horizontal="center" vertical="center" wrapText="1"/>
    </xf>
    <xf numFmtId="0" fontId="5" fillId="2" borderId="24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49" fontId="5" fillId="2" borderId="3" xfId="0" applyNumberFormat="1" applyFont="1" applyFill="1" applyBorder="1" applyAlignment="1">
      <alignment horizontal="center" vertical="center" wrapText="1"/>
    </xf>
    <xf numFmtId="49" fontId="5" fillId="2" borderId="4" xfId="0" applyNumberFormat="1" applyFont="1" applyFill="1" applyBorder="1" applyAlignment="1">
      <alignment horizontal="center" vertical="center" wrapText="1"/>
    </xf>
    <xf numFmtId="49" fontId="5" fillId="2" borderId="5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18" xfId="0" applyNumberFormat="1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usernames" Target="revisions/userNames1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403" Type="http://schemas.openxmlformats.org/officeDocument/2006/relationships/revisionLog" Target="revisionLog2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4105B1BE-A264-40FA-8940-F3FC053BF3D8}" diskRevisions="1" revisionId="2349" version="403" keepChangeHistory="0">
  <header guid="{4105B1BE-A264-40FA-8940-F3FC053BF3D8}" dateTime="2022-05-27T16:44:01" maxSheetId="2" userName="Кириллова О.Н." r:id="rId403" minRId="2349">
    <sheetIdMap count="1">
      <sheetId val="1"/>
    </sheetIdMap>
  </header>
</header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349" sId="1" numFmtId="4">
    <oc r="I34">
      <v>1434871.36</v>
    </oc>
    <nc r="I34">
      <v>122340.47</v>
    </nc>
  </rcc>
</revisions>
</file>

<file path=xl/revisions/userNames1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comments" Target="../comments1.xml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19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R146"/>
  <sheetViews>
    <sheetView tabSelected="1" view="pageBreakPreview" topLeftCell="B98" zoomScale="80" zoomScaleNormal="75" zoomScaleSheetLayoutView="100" workbookViewId="0">
      <selection activeCell="F104" sqref="F104"/>
    </sheetView>
  </sheetViews>
  <sheetFormatPr defaultColWidth="9.109375" defaultRowHeight="15.6" x14ac:dyDescent="0.25"/>
  <cols>
    <col min="1" max="1" width="2.33203125" style="1" hidden="1" customWidth="1"/>
    <col min="2" max="2" width="4.88671875" style="2" customWidth="1"/>
    <col min="3" max="3" width="30.5546875" style="2" customWidth="1"/>
    <col min="4" max="4" width="16.6640625" style="2" customWidth="1"/>
    <col min="5" max="5" width="16.109375" style="2" customWidth="1"/>
    <col min="6" max="7" width="16.6640625" style="2" customWidth="1"/>
    <col min="8" max="10" width="14.5546875" style="2" customWidth="1"/>
    <col min="11" max="13" width="14.88671875" style="2" customWidth="1"/>
    <col min="14" max="14" width="14.6640625" style="2" customWidth="1"/>
    <col min="15" max="15" width="14.33203125" style="1" customWidth="1"/>
    <col min="16" max="16" width="15.6640625" style="1" customWidth="1"/>
    <col min="17" max="17" width="16" style="1" customWidth="1"/>
    <col min="18" max="16384" width="9.109375" style="1"/>
  </cols>
  <sheetData>
    <row r="1" spans="2:17" ht="19.95" customHeight="1" x14ac:dyDescent="0.25">
      <c r="M1" s="128" t="s">
        <v>60</v>
      </c>
    </row>
    <row r="3" spans="2:17" ht="43.95" customHeight="1" x14ac:dyDescent="0.25">
      <c r="B3" s="188" t="s">
        <v>59</v>
      </c>
      <c r="C3" s="188"/>
      <c r="D3" s="189"/>
      <c r="E3" s="189"/>
      <c r="F3" s="189"/>
      <c r="G3" s="189"/>
      <c r="H3" s="189"/>
      <c r="I3" s="189"/>
      <c r="J3" s="189"/>
      <c r="K3" s="189"/>
      <c r="L3" s="189"/>
      <c r="M3" s="189"/>
    </row>
    <row r="4" spans="2:17" s="19" customFormat="1" ht="46.95" customHeight="1" x14ac:dyDescent="0.25">
      <c r="B4" s="186" t="s">
        <v>58</v>
      </c>
      <c r="C4" s="187"/>
      <c r="D4" s="153" t="s">
        <v>112</v>
      </c>
      <c r="E4" s="46" t="s">
        <v>111</v>
      </c>
      <c r="F4" s="46" t="s">
        <v>61</v>
      </c>
      <c r="G4" s="154" t="s">
        <v>57</v>
      </c>
      <c r="H4" s="153" t="s">
        <v>113</v>
      </c>
      <c r="I4" s="46" t="s">
        <v>56</v>
      </c>
      <c r="J4" s="154" t="s">
        <v>55</v>
      </c>
      <c r="K4" s="153" t="s">
        <v>54</v>
      </c>
      <c r="L4" s="46" t="s">
        <v>53</v>
      </c>
      <c r="M4" s="46" t="s">
        <v>114</v>
      </c>
      <c r="N4" s="20"/>
    </row>
    <row r="5" spans="2:17" s="17" customFormat="1" ht="24.75" customHeight="1" thickBot="1" x14ac:dyDescent="0.3">
      <c r="B5" s="15"/>
      <c r="C5" s="58"/>
      <c r="D5" s="157" t="s">
        <v>52</v>
      </c>
      <c r="E5" s="158"/>
      <c r="F5" s="158"/>
      <c r="G5" s="159"/>
      <c r="H5" s="160" t="s">
        <v>51</v>
      </c>
      <c r="I5" s="161"/>
      <c r="J5" s="162"/>
      <c r="K5" s="160" t="s">
        <v>123</v>
      </c>
      <c r="L5" s="161"/>
      <c r="M5" s="161"/>
      <c r="N5" s="18"/>
    </row>
    <row r="6" spans="2:17" s="17" customFormat="1" ht="24.75" customHeight="1" x14ac:dyDescent="0.25">
      <c r="B6" s="163" t="s">
        <v>63</v>
      </c>
      <c r="C6" s="164"/>
      <c r="D6" s="178"/>
      <c r="E6" s="178"/>
      <c r="F6" s="178"/>
      <c r="G6" s="178"/>
      <c r="H6" s="178"/>
      <c r="I6" s="178"/>
      <c r="J6" s="178"/>
      <c r="K6" s="178"/>
      <c r="L6" s="178"/>
      <c r="M6" s="179"/>
      <c r="N6" s="18"/>
    </row>
    <row r="7" spans="2:17" s="9" customFormat="1" ht="43.2" customHeight="1" thickBot="1" x14ac:dyDescent="0.3">
      <c r="B7" s="155" t="s">
        <v>50</v>
      </c>
      <c r="C7" s="170" t="s">
        <v>131</v>
      </c>
      <c r="D7" s="190"/>
      <c r="E7" s="190"/>
      <c r="F7" s="190"/>
      <c r="G7" s="190"/>
      <c r="H7" s="190"/>
      <c r="I7" s="190"/>
      <c r="J7" s="190"/>
      <c r="K7" s="190"/>
      <c r="L7" s="190"/>
      <c r="M7" s="191"/>
      <c r="N7" s="10"/>
    </row>
    <row r="8" spans="2:17" ht="88.95" customHeight="1" x14ac:dyDescent="0.25">
      <c r="B8" s="169"/>
      <c r="C8" s="59" t="s">
        <v>67</v>
      </c>
      <c r="D8" s="60">
        <v>2429590.84</v>
      </c>
      <c r="E8" s="68">
        <v>546801.6</v>
      </c>
      <c r="F8" s="68">
        <v>506660.27</v>
      </c>
      <c r="G8" s="69">
        <v>492958.3</v>
      </c>
      <c r="H8" s="60">
        <v>116466.68</v>
      </c>
      <c r="I8" s="68">
        <v>88681.94</v>
      </c>
      <c r="J8" s="129">
        <v>25610.45</v>
      </c>
      <c r="K8" s="60">
        <v>402721.74</v>
      </c>
      <c r="L8" s="68">
        <v>79199.16</v>
      </c>
      <c r="M8" s="68">
        <v>41593.65</v>
      </c>
      <c r="O8" s="23"/>
      <c r="P8" s="22"/>
      <c r="Q8" s="22"/>
    </row>
    <row r="9" spans="2:17" ht="92.4" customHeight="1" x14ac:dyDescent="0.25">
      <c r="B9" s="169"/>
      <c r="C9" s="59" t="s">
        <v>68</v>
      </c>
      <c r="D9" s="61">
        <v>2430953.5299999998</v>
      </c>
      <c r="E9" s="22">
        <v>546801.6</v>
      </c>
      <c r="F9" s="22">
        <v>506660.27</v>
      </c>
      <c r="G9" s="70">
        <v>492958.3</v>
      </c>
      <c r="H9" s="61">
        <v>316103.81</v>
      </c>
      <c r="I9" s="22">
        <v>88681.94</v>
      </c>
      <c r="J9" s="83">
        <v>25610.45</v>
      </c>
      <c r="K9" s="61">
        <f>K8</f>
        <v>402721.74</v>
      </c>
      <c r="L9" s="22">
        <v>79199.16</v>
      </c>
      <c r="M9" s="22">
        <v>41593.65</v>
      </c>
      <c r="O9" s="23"/>
      <c r="P9" s="22"/>
      <c r="Q9" s="22"/>
    </row>
    <row r="10" spans="2:17" ht="19.5" customHeight="1" x14ac:dyDescent="0.25">
      <c r="B10" s="169"/>
      <c r="C10" s="58" t="s">
        <v>2</v>
      </c>
      <c r="D10" s="130">
        <f t="shared" ref="D10:M10" si="0">D8/D9*100</f>
        <v>99.943944218464765</v>
      </c>
      <c r="E10" s="23">
        <f t="shared" si="0"/>
        <v>100</v>
      </c>
      <c r="F10" s="23">
        <f t="shared" si="0"/>
        <v>100</v>
      </c>
      <c r="G10" s="131">
        <f t="shared" si="0"/>
        <v>100</v>
      </c>
      <c r="H10" s="130">
        <f t="shared" si="0"/>
        <v>36.844440438728022</v>
      </c>
      <c r="I10" s="23">
        <f t="shared" si="0"/>
        <v>100</v>
      </c>
      <c r="J10" s="131">
        <f t="shared" si="0"/>
        <v>100</v>
      </c>
      <c r="K10" s="130">
        <f t="shared" si="0"/>
        <v>100</v>
      </c>
      <c r="L10" s="23">
        <f t="shared" si="0"/>
        <v>100</v>
      </c>
      <c r="M10" s="23">
        <f t="shared" si="0"/>
        <v>100</v>
      </c>
      <c r="O10" s="23"/>
      <c r="P10" s="22"/>
      <c r="Q10" s="22"/>
    </row>
    <row r="11" spans="2:17" ht="21" customHeight="1" thickBot="1" x14ac:dyDescent="0.3">
      <c r="B11" s="156"/>
      <c r="C11" s="58" t="s">
        <v>0</v>
      </c>
      <c r="D11" s="62">
        <v>10</v>
      </c>
      <c r="E11" s="73">
        <v>10</v>
      </c>
      <c r="F11" s="73">
        <v>10</v>
      </c>
      <c r="G11" s="74">
        <v>10</v>
      </c>
      <c r="H11" s="62">
        <v>3</v>
      </c>
      <c r="I11" s="73">
        <v>10</v>
      </c>
      <c r="J11" s="74">
        <v>10</v>
      </c>
      <c r="K11" s="62">
        <v>10</v>
      </c>
      <c r="L11" s="73">
        <v>10</v>
      </c>
      <c r="M11" s="73">
        <v>10</v>
      </c>
      <c r="O11" s="23"/>
      <c r="P11" s="22"/>
      <c r="Q11" s="22"/>
    </row>
    <row r="12" spans="2:17" s="9" customFormat="1" ht="43.2" customHeight="1" thickBot="1" x14ac:dyDescent="0.3">
      <c r="B12" s="155" t="s">
        <v>49</v>
      </c>
      <c r="C12" s="170" t="s">
        <v>166</v>
      </c>
      <c r="D12" s="173"/>
      <c r="E12" s="173"/>
      <c r="F12" s="173"/>
      <c r="G12" s="173"/>
      <c r="H12" s="173"/>
      <c r="I12" s="173"/>
      <c r="J12" s="173"/>
      <c r="K12" s="173"/>
      <c r="L12" s="173"/>
      <c r="M12" s="174"/>
      <c r="N12" s="10"/>
      <c r="O12" s="23"/>
      <c r="P12" s="22"/>
      <c r="Q12" s="22"/>
    </row>
    <row r="13" spans="2:17" ht="75.599999999999994" customHeight="1" x14ac:dyDescent="0.25">
      <c r="B13" s="169"/>
      <c r="C13" s="59" t="s">
        <v>48</v>
      </c>
      <c r="D13" s="63" t="s">
        <v>118</v>
      </c>
      <c r="E13" s="132" t="s">
        <v>47</v>
      </c>
      <c r="F13" s="132" t="s">
        <v>118</v>
      </c>
      <c r="G13" s="133" t="s">
        <v>47</v>
      </c>
      <c r="H13" s="63" t="s">
        <v>47</v>
      </c>
      <c r="I13" s="132" t="s">
        <v>47</v>
      </c>
      <c r="J13" s="133" t="s">
        <v>118</v>
      </c>
      <c r="K13" s="63" t="s">
        <v>43</v>
      </c>
      <c r="L13" s="132" t="s">
        <v>47</v>
      </c>
      <c r="M13" s="132" t="s">
        <v>118</v>
      </c>
      <c r="O13" s="23"/>
      <c r="P13" s="22"/>
      <c r="Q13" s="22"/>
    </row>
    <row r="14" spans="2:17" ht="16.2" thickBot="1" x14ac:dyDescent="0.3">
      <c r="B14" s="156"/>
      <c r="C14" s="58" t="s">
        <v>0</v>
      </c>
      <c r="D14" s="62">
        <v>3</v>
      </c>
      <c r="E14" s="73">
        <v>0</v>
      </c>
      <c r="F14" s="73">
        <v>3</v>
      </c>
      <c r="G14" s="74">
        <v>0</v>
      </c>
      <c r="H14" s="62">
        <v>0</v>
      </c>
      <c r="I14" s="73">
        <v>0</v>
      </c>
      <c r="J14" s="74">
        <v>3</v>
      </c>
      <c r="K14" s="62">
        <v>0</v>
      </c>
      <c r="L14" s="73">
        <v>0</v>
      </c>
      <c r="M14" s="73">
        <v>3</v>
      </c>
      <c r="O14" s="23"/>
      <c r="P14" s="27"/>
      <c r="Q14" s="27"/>
    </row>
    <row r="15" spans="2:17" s="9" customFormat="1" ht="43.2" customHeight="1" thickBot="1" x14ac:dyDescent="0.3">
      <c r="B15" s="155" t="s">
        <v>46</v>
      </c>
      <c r="C15" s="170" t="s">
        <v>133</v>
      </c>
      <c r="D15" s="173"/>
      <c r="E15" s="173"/>
      <c r="F15" s="173"/>
      <c r="G15" s="173"/>
      <c r="H15" s="173"/>
      <c r="I15" s="173"/>
      <c r="J15" s="173"/>
      <c r="K15" s="173"/>
      <c r="L15" s="173"/>
      <c r="M15" s="174"/>
      <c r="N15" s="10"/>
      <c r="O15" s="23"/>
      <c r="P15" s="22"/>
      <c r="Q15" s="22"/>
    </row>
    <row r="16" spans="2:17" ht="97.5" customHeight="1" x14ac:dyDescent="0.25">
      <c r="B16" s="169"/>
      <c r="C16" s="59" t="s">
        <v>45</v>
      </c>
      <c r="D16" s="63" t="s">
        <v>44</v>
      </c>
      <c r="E16" s="132" t="s">
        <v>44</v>
      </c>
      <c r="F16" s="132" t="s">
        <v>44</v>
      </c>
      <c r="G16" s="133" t="s">
        <v>44</v>
      </c>
      <c r="H16" s="63" t="s">
        <v>44</v>
      </c>
      <c r="I16" s="132" t="s">
        <v>44</v>
      </c>
      <c r="J16" s="133" t="s">
        <v>44</v>
      </c>
      <c r="K16" s="63" t="s">
        <v>43</v>
      </c>
      <c r="L16" s="132" t="s">
        <v>44</v>
      </c>
      <c r="M16" s="132" t="s">
        <v>44</v>
      </c>
      <c r="O16" s="23"/>
      <c r="P16" s="22"/>
      <c r="Q16" s="22"/>
    </row>
    <row r="17" spans="2:18" ht="25.5" customHeight="1" thickBot="1" x14ac:dyDescent="0.3">
      <c r="B17" s="156"/>
      <c r="C17" s="58" t="s">
        <v>0</v>
      </c>
      <c r="D17" s="64">
        <v>5</v>
      </c>
      <c r="E17" s="134">
        <v>5</v>
      </c>
      <c r="F17" s="134">
        <v>5</v>
      </c>
      <c r="G17" s="135">
        <v>5</v>
      </c>
      <c r="H17" s="64">
        <v>5</v>
      </c>
      <c r="I17" s="134">
        <v>5</v>
      </c>
      <c r="J17" s="135">
        <v>5</v>
      </c>
      <c r="K17" s="64">
        <v>0</v>
      </c>
      <c r="L17" s="134">
        <v>5</v>
      </c>
      <c r="M17" s="134">
        <v>5</v>
      </c>
      <c r="O17" s="23"/>
      <c r="P17" s="22"/>
      <c r="Q17" s="22"/>
    </row>
    <row r="18" spans="2:18" s="9" customFormat="1" ht="45" customHeight="1" thickBot="1" x14ac:dyDescent="0.3">
      <c r="B18" s="12"/>
      <c r="C18" s="170" t="s">
        <v>134</v>
      </c>
      <c r="D18" s="173"/>
      <c r="E18" s="173"/>
      <c r="F18" s="173"/>
      <c r="G18" s="173"/>
      <c r="H18" s="173"/>
      <c r="I18" s="173"/>
      <c r="J18" s="173"/>
      <c r="K18" s="173"/>
      <c r="L18" s="173"/>
      <c r="M18" s="174"/>
      <c r="N18" s="10"/>
    </row>
    <row r="19" spans="2:18" s="9" customFormat="1" ht="129" customHeight="1" x14ac:dyDescent="0.25">
      <c r="B19" s="155" t="s">
        <v>88</v>
      </c>
      <c r="C19" s="59" t="s">
        <v>62</v>
      </c>
      <c r="D19" s="63" t="s">
        <v>105</v>
      </c>
      <c r="E19" s="136" t="s">
        <v>106</v>
      </c>
      <c r="F19" s="132" t="s">
        <v>105</v>
      </c>
      <c r="G19" s="137" t="s">
        <v>105</v>
      </c>
      <c r="H19" s="66" t="s">
        <v>105</v>
      </c>
      <c r="I19" s="136" t="s">
        <v>105</v>
      </c>
      <c r="J19" s="133" t="s">
        <v>105</v>
      </c>
      <c r="K19" s="66" t="s">
        <v>106</v>
      </c>
      <c r="L19" s="136" t="s">
        <v>106</v>
      </c>
      <c r="M19" s="136" t="s">
        <v>106</v>
      </c>
      <c r="N19" s="10"/>
    </row>
    <row r="20" spans="2:18" s="9" customFormat="1" ht="31.95" customHeight="1" x14ac:dyDescent="0.25">
      <c r="B20" s="169"/>
      <c r="C20" s="58" t="s">
        <v>0</v>
      </c>
      <c r="D20" s="67">
        <v>0</v>
      </c>
      <c r="E20" s="138">
        <v>5</v>
      </c>
      <c r="F20" s="138">
        <v>0</v>
      </c>
      <c r="G20" s="139">
        <v>0</v>
      </c>
      <c r="H20" s="67">
        <v>0</v>
      </c>
      <c r="I20" s="138">
        <v>0</v>
      </c>
      <c r="J20" s="139">
        <v>0</v>
      </c>
      <c r="K20" s="67">
        <v>5</v>
      </c>
      <c r="L20" s="138">
        <v>5</v>
      </c>
      <c r="M20" s="138">
        <v>5</v>
      </c>
      <c r="N20" s="10"/>
    </row>
    <row r="21" spans="2:18" s="9" customFormat="1" ht="45" customHeight="1" thickBot="1" x14ac:dyDescent="0.3">
      <c r="B21" s="156"/>
      <c r="C21" s="65" t="s">
        <v>135</v>
      </c>
      <c r="D21" s="64">
        <f>D20+D17+D14+D11</f>
        <v>18</v>
      </c>
      <c r="E21" s="134">
        <f t="shared" ref="E21:M21" si="1">E20+E17+E14+E11</f>
        <v>20</v>
      </c>
      <c r="F21" s="134">
        <f t="shared" si="1"/>
        <v>18</v>
      </c>
      <c r="G21" s="135">
        <f t="shared" si="1"/>
        <v>15</v>
      </c>
      <c r="H21" s="64">
        <f t="shared" si="1"/>
        <v>8</v>
      </c>
      <c r="I21" s="134">
        <f t="shared" si="1"/>
        <v>15</v>
      </c>
      <c r="J21" s="135">
        <f t="shared" si="1"/>
        <v>18</v>
      </c>
      <c r="K21" s="64">
        <f t="shared" si="1"/>
        <v>15</v>
      </c>
      <c r="L21" s="134">
        <f t="shared" si="1"/>
        <v>20</v>
      </c>
      <c r="M21" s="134">
        <f t="shared" si="1"/>
        <v>23</v>
      </c>
      <c r="N21" s="10"/>
    </row>
    <row r="22" spans="2:18" s="9" customFormat="1" ht="45" customHeight="1" x14ac:dyDescent="0.25">
      <c r="B22" s="163" t="s">
        <v>64</v>
      </c>
      <c r="C22" s="164"/>
      <c r="D22" s="178"/>
      <c r="E22" s="178"/>
      <c r="F22" s="178"/>
      <c r="G22" s="178"/>
      <c r="H22" s="178"/>
      <c r="I22" s="178"/>
      <c r="J22" s="178"/>
      <c r="K22" s="178"/>
      <c r="L22" s="178"/>
      <c r="M22" s="179"/>
      <c r="N22" s="10"/>
    </row>
    <row r="23" spans="2:18" s="9" customFormat="1" ht="43.2" customHeight="1" thickBot="1" x14ac:dyDescent="0.3">
      <c r="B23" s="155" t="s">
        <v>42</v>
      </c>
      <c r="C23" s="170" t="s">
        <v>136</v>
      </c>
      <c r="D23" s="190"/>
      <c r="E23" s="190"/>
      <c r="F23" s="190"/>
      <c r="G23" s="190"/>
      <c r="H23" s="190"/>
      <c r="I23" s="190"/>
      <c r="J23" s="190"/>
      <c r="K23" s="190"/>
      <c r="L23" s="190"/>
      <c r="M23" s="191"/>
      <c r="N23" s="10"/>
    </row>
    <row r="24" spans="2:18" ht="62.4" x14ac:dyDescent="0.25">
      <c r="B24" s="169"/>
      <c r="C24" s="59" t="s">
        <v>65</v>
      </c>
      <c r="D24" s="60">
        <v>2223.7600000000002</v>
      </c>
      <c r="E24" s="68">
        <v>0</v>
      </c>
      <c r="F24" s="68">
        <v>0</v>
      </c>
      <c r="G24" s="69">
        <v>8344.5499999999993</v>
      </c>
      <c r="H24" s="60">
        <v>6</v>
      </c>
      <c r="I24" s="68">
        <v>86027.02</v>
      </c>
      <c r="J24" s="69">
        <v>0</v>
      </c>
      <c r="K24" s="60">
        <v>416</v>
      </c>
      <c r="L24" s="68">
        <v>0</v>
      </c>
      <c r="M24" s="68">
        <v>0</v>
      </c>
      <c r="O24" s="47">
        <v>2223.7600000000002</v>
      </c>
      <c r="P24" s="47">
        <v>2036.68</v>
      </c>
      <c r="Q24" s="26">
        <v>8.412778357376709</v>
      </c>
      <c r="R24" s="40">
        <v>3</v>
      </c>
    </row>
    <row r="25" spans="2:18" ht="46.8" x14ac:dyDescent="0.25">
      <c r="B25" s="169"/>
      <c r="C25" s="59" t="s">
        <v>72</v>
      </c>
      <c r="D25" s="61">
        <v>2036.68</v>
      </c>
      <c r="E25" s="22">
        <v>0</v>
      </c>
      <c r="F25" s="22">
        <v>0</v>
      </c>
      <c r="G25" s="70">
        <v>17709.599999999999</v>
      </c>
      <c r="H25" s="61">
        <v>1380.56</v>
      </c>
      <c r="I25" s="22">
        <v>142099.1</v>
      </c>
      <c r="J25" s="70">
        <v>0</v>
      </c>
      <c r="K25" s="61">
        <v>295.37</v>
      </c>
      <c r="L25" s="22">
        <v>2</v>
      </c>
      <c r="M25" s="22">
        <v>0</v>
      </c>
      <c r="N25" s="14">
        <f>SUM(D25:M25)+40.23+8.95</f>
        <v>163572.49000000002</v>
      </c>
      <c r="O25" s="47">
        <v>0</v>
      </c>
      <c r="P25" s="47">
        <v>0</v>
      </c>
      <c r="Q25" s="26" t="s">
        <v>11</v>
      </c>
      <c r="R25" s="40">
        <v>0</v>
      </c>
    </row>
    <row r="26" spans="2:18" x14ac:dyDescent="0.25">
      <c r="B26" s="169"/>
      <c r="C26" s="58" t="s">
        <v>41</v>
      </c>
      <c r="D26" s="71">
        <f>100-(D25/D24*100)</f>
        <v>8.412778357376709</v>
      </c>
      <c r="E26" s="26" t="s">
        <v>11</v>
      </c>
      <c r="F26" s="26" t="s">
        <v>11</v>
      </c>
      <c r="G26" s="72">
        <f>(G25/G24*100)-100</f>
        <v>112.22953904045156</v>
      </c>
      <c r="H26" s="71">
        <f>(H25/H24*100)-100</f>
        <v>22909.333333333332</v>
      </c>
      <c r="I26" s="26">
        <f>(I25/I24*100)-100</f>
        <v>65.179614497863582</v>
      </c>
      <c r="J26" s="72" t="s">
        <v>11</v>
      </c>
      <c r="K26" s="71">
        <f>100-(K25/K24*100)</f>
        <v>28.997596153846146</v>
      </c>
      <c r="L26" s="26" t="s">
        <v>11</v>
      </c>
      <c r="M26" s="26" t="s">
        <v>11</v>
      </c>
      <c r="N26" s="14"/>
      <c r="O26" s="47">
        <v>0</v>
      </c>
      <c r="P26" s="47">
        <v>0</v>
      </c>
      <c r="Q26" s="26" t="s">
        <v>11</v>
      </c>
      <c r="R26" s="40">
        <v>0</v>
      </c>
    </row>
    <row r="27" spans="2:18" ht="16.2" thickBot="1" x14ac:dyDescent="0.3">
      <c r="B27" s="156"/>
      <c r="C27" s="58" t="s">
        <v>0</v>
      </c>
      <c r="D27" s="62">
        <v>3</v>
      </c>
      <c r="E27" s="73">
        <v>0</v>
      </c>
      <c r="F27" s="73">
        <v>0</v>
      </c>
      <c r="G27" s="74">
        <v>0</v>
      </c>
      <c r="H27" s="62">
        <v>0</v>
      </c>
      <c r="I27" s="73">
        <v>0</v>
      </c>
      <c r="J27" s="74">
        <v>0</v>
      </c>
      <c r="K27" s="62">
        <v>0</v>
      </c>
      <c r="L27" s="73">
        <v>0</v>
      </c>
      <c r="M27" s="73">
        <v>0</v>
      </c>
      <c r="N27" s="14"/>
      <c r="O27" s="47">
        <v>8344.5499999999993</v>
      </c>
      <c r="P27" s="47">
        <v>17709.599999999999</v>
      </c>
      <c r="Q27" s="26">
        <v>112.22953904045156</v>
      </c>
      <c r="R27" s="40">
        <v>0</v>
      </c>
    </row>
    <row r="28" spans="2:18" s="9" customFormat="1" ht="43.2" customHeight="1" thickBot="1" x14ac:dyDescent="0.3">
      <c r="B28" s="155" t="s">
        <v>40</v>
      </c>
      <c r="C28" s="163" t="s">
        <v>137</v>
      </c>
      <c r="D28" s="194"/>
      <c r="E28" s="194"/>
      <c r="F28" s="194"/>
      <c r="G28" s="194"/>
      <c r="H28" s="194"/>
      <c r="I28" s="194"/>
      <c r="J28" s="194"/>
      <c r="K28" s="194"/>
      <c r="L28" s="194"/>
      <c r="M28" s="195"/>
      <c r="N28" s="14"/>
      <c r="O28" s="47">
        <v>6</v>
      </c>
      <c r="P28" s="47">
        <v>1380.56</v>
      </c>
      <c r="Q28" s="26">
        <v>22909.333333333332</v>
      </c>
      <c r="R28" s="40">
        <v>0</v>
      </c>
    </row>
    <row r="29" spans="2:18" ht="58.95" customHeight="1" x14ac:dyDescent="0.25">
      <c r="B29" s="169"/>
      <c r="C29" s="59" t="s">
        <v>66</v>
      </c>
      <c r="D29" s="75">
        <v>0</v>
      </c>
      <c r="E29" s="76">
        <v>0</v>
      </c>
      <c r="F29" s="76">
        <v>0</v>
      </c>
      <c r="G29" s="77">
        <v>0</v>
      </c>
      <c r="H29" s="75">
        <v>0</v>
      </c>
      <c r="I29" s="76">
        <v>0</v>
      </c>
      <c r="J29" s="77">
        <v>0</v>
      </c>
      <c r="K29" s="75">
        <v>0</v>
      </c>
      <c r="L29" s="76">
        <v>0</v>
      </c>
      <c r="M29" s="76">
        <v>0</v>
      </c>
      <c r="N29" s="14"/>
      <c r="O29" s="47">
        <v>86027.02</v>
      </c>
      <c r="P29" s="47">
        <v>142099.1</v>
      </c>
      <c r="Q29" s="26">
        <v>65.179614497863582</v>
      </c>
      <c r="R29" s="40">
        <v>0</v>
      </c>
    </row>
    <row r="30" spans="2:18" ht="51.6" customHeight="1" x14ac:dyDescent="0.25">
      <c r="B30" s="169"/>
      <c r="C30" s="59" t="s">
        <v>71</v>
      </c>
      <c r="D30" s="71">
        <v>1667483.21</v>
      </c>
      <c r="E30" s="26">
        <v>177123.52</v>
      </c>
      <c r="F30" s="26">
        <v>97838.06</v>
      </c>
      <c r="G30" s="72">
        <v>37275.33</v>
      </c>
      <c r="H30" s="71">
        <v>83718.86</v>
      </c>
      <c r="I30" s="26">
        <v>149613.97</v>
      </c>
      <c r="J30" s="72">
        <v>0</v>
      </c>
      <c r="K30" s="71">
        <v>236362.86</v>
      </c>
      <c r="L30" s="26">
        <v>12281.52</v>
      </c>
      <c r="M30" s="26">
        <v>1435262</v>
      </c>
      <c r="N30" s="14">
        <f>SUM(D30:M30)+40.23+8.95</f>
        <v>3897008.5100000002</v>
      </c>
      <c r="O30" s="47">
        <v>0</v>
      </c>
      <c r="P30" s="47">
        <v>0</v>
      </c>
      <c r="Q30" s="26" t="s">
        <v>11</v>
      </c>
      <c r="R30" s="40">
        <v>0</v>
      </c>
    </row>
    <row r="31" spans="2:18" ht="21" customHeight="1" x14ac:dyDescent="0.25">
      <c r="B31" s="169"/>
      <c r="C31" s="59" t="s">
        <v>39</v>
      </c>
      <c r="D31" s="130">
        <f t="shared" ref="D31:M31" si="2">D29/D30</f>
        <v>0</v>
      </c>
      <c r="E31" s="23">
        <f t="shared" si="2"/>
        <v>0</v>
      </c>
      <c r="F31" s="23">
        <f t="shared" si="2"/>
        <v>0</v>
      </c>
      <c r="G31" s="131">
        <f t="shared" si="2"/>
        <v>0</v>
      </c>
      <c r="H31" s="130">
        <f t="shared" si="2"/>
        <v>0</v>
      </c>
      <c r="I31" s="23">
        <f t="shared" si="2"/>
        <v>0</v>
      </c>
      <c r="J31" s="131" t="s">
        <v>11</v>
      </c>
      <c r="K31" s="130">
        <f t="shared" si="2"/>
        <v>0</v>
      </c>
      <c r="L31" s="23">
        <f t="shared" si="2"/>
        <v>0</v>
      </c>
      <c r="M31" s="23">
        <f t="shared" si="2"/>
        <v>0</v>
      </c>
      <c r="O31" s="47">
        <v>416</v>
      </c>
      <c r="P31" s="47">
        <v>295.37</v>
      </c>
      <c r="Q31" s="26">
        <v>28.997596153846146</v>
      </c>
      <c r="R31" s="40">
        <v>0</v>
      </c>
    </row>
    <row r="32" spans="2:18" ht="16.2" thickBot="1" x14ac:dyDescent="0.3">
      <c r="B32" s="156"/>
      <c r="C32" s="58" t="s">
        <v>0</v>
      </c>
      <c r="D32" s="62">
        <v>5</v>
      </c>
      <c r="E32" s="73">
        <v>5</v>
      </c>
      <c r="F32" s="73">
        <v>5</v>
      </c>
      <c r="G32" s="74">
        <v>5</v>
      </c>
      <c r="H32" s="62">
        <v>5</v>
      </c>
      <c r="I32" s="73">
        <v>5</v>
      </c>
      <c r="J32" s="78">
        <v>0</v>
      </c>
      <c r="K32" s="62">
        <v>5</v>
      </c>
      <c r="L32" s="73">
        <v>5</v>
      </c>
      <c r="M32" s="73">
        <v>5</v>
      </c>
      <c r="O32" s="47">
        <v>0</v>
      </c>
      <c r="P32" s="47">
        <v>2</v>
      </c>
      <c r="Q32" s="26" t="s">
        <v>11</v>
      </c>
      <c r="R32" s="40">
        <v>0</v>
      </c>
    </row>
    <row r="33" spans="2:18" s="9" customFormat="1" ht="43.2" customHeight="1" thickBot="1" x14ac:dyDescent="0.3">
      <c r="B33" s="155" t="s">
        <v>38</v>
      </c>
      <c r="C33" s="170" t="s">
        <v>138</v>
      </c>
      <c r="D33" s="173"/>
      <c r="E33" s="173"/>
      <c r="F33" s="173"/>
      <c r="G33" s="173"/>
      <c r="H33" s="173"/>
      <c r="I33" s="173"/>
      <c r="J33" s="173"/>
      <c r="K33" s="173"/>
      <c r="L33" s="173"/>
      <c r="M33" s="174"/>
      <c r="N33" s="10"/>
      <c r="O33" s="47">
        <v>0</v>
      </c>
      <c r="P33" s="47">
        <v>0</v>
      </c>
      <c r="Q33" s="26" t="s">
        <v>11</v>
      </c>
      <c r="R33" s="40">
        <v>0</v>
      </c>
    </row>
    <row r="34" spans="2:18" ht="109.2" x14ac:dyDescent="0.25">
      <c r="B34" s="169"/>
      <c r="C34" s="59" t="s">
        <v>129</v>
      </c>
      <c r="D34" s="79">
        <v>468.85</v>
      </c>
      <c r="E34" s="80">
        <v>0</v>
      </c>
      <c r="F34" s="80">
        <v>0</v>
      </c>
      <c r="G34" s="81">
        <v>10549.11</v>
      </c>
      <c r="H34" s="79">
        <v>25.05</v>
      </c>
      <c r="I34" s="80">
        <v>122340.47</v>
      </c>
      <c r="J34" s="81">
        <v>0</v>
      </c>
      <c r="K34" s="79">
        <v>0</v>
      </c>
      <c r="L34" s="80">
        <v>0</v>
      </c>
      <c r="M34" s="80">
        <v>0</v>
      </c>
      <c r="N34" s="14">
        <f>SUM(D34:M34)</f>
        <v>133383.48000000001</v>
      </c>
      <c r="O34" s="49">
        <v>277668.99</v>
      </c>
      <c r="P34" s="48">
        <v>1667483.21</v>
      </c>
      <c r="Q34" s="27">
        <v>16.651981161477483</v>
      </c>
      <c r="R34" s="12">
        <v>3</v>
      </c>
    </row>
    <row r="35" spans="2:18" ht="46.8" x14ac:dyDescent="0.25">
      <c r="B35" s="169"/>
      <c r="C35" s="59" t="s">
        <v>70</v>
      </c>
      <c r="D35" s="71">
        <f t="shared" ref="D35:M35" si="3">D30</f>
        <v>1667483.21</v>
      </c>
      <c r="E35" s="26">
        <f t="shared" si="3"/>
        <v>177123.52</v>
      </c>
      <c r="F35" s="26">
        <f t="shared" si="3"/>
        <v>97838.06</v>
      </c>
      <c r="G35" s="72">
        <v>37275.33</v>
      </c>
      <c r="H35" s="71">
        <f t="shared" si="3"/>
        <v>83718.86</v>
      </c>
      <c r="I35" s="26">
        <f t="shared" si="3"/>
        <v>149613.97</v>
      </c>
      <c r="J35" s="72">
        <f t="shared" si="3"/>
        <v>0</v>
      </c>
      <c r="K35" s="71">
        <f t="shared" si="3"/>
        <v>236362.86</v>
      </c>
      <c r="L35" s="26">
        <f t="shared" si="3"/>
        <v>12281.52</v>
      </c>
      <c r="M35" s="26">
        <f t="shared" si="3"/>
        <v>1435262</v>
      </c>
      <c r="O35" s="49">
        <v>0</v>
      </c>
      <c r="P35" s="48">
        <v>177123.52</v>
      </c>
      <c r="Q35" s="27">
        <v>0</v>
      </c>
      <c r="R35" s="12">
        <v>5</v>
      </c>
    </row>
    <row r="36" spans="2:18" x14ac:dyDescent="0.25">
      <c r="B36" s="169"/>
      <c r="C36" s="59" t="s">
        <v>37</v>
      </c>
      <c r="D36" s="82">
        <f>100*D34/D35</f>
        <v>2.8117224640600728E-2</v>
      </c>
      <c r="E36" s="27">
        <f t="shared" ref="E36:I36" si="4">100*E34/E35</f>
        <v>0</v>
      </c>
      <c r="F36" s="27">
        <f t="shared" si="4"/>
        <v>0</v>
      </c>
      <c r="G36" s="83">
        <f t="shared" si="4"/>
        <v>28.300514039714738</v>
      </c>
      <c r="H36" s="82">
        <f t="shared" si="4"/>
        <v>2.992157322734686E-2</v>
      </c>
      <c r="I36" s="27">
        <f t="shared" si="4"/>
        <v>81.77075309210764</v>
      </c>
      <c r="J36" s="83">
        <v>0</v>
      </c>
      <c r="K36" s="82">
        <f>100*K34/K35</f>
        <v>0</v>
      </c>
      <c r="L36" s="27">
        <f>100*L34/L35</f>
        <v>0</v>
      </c>
      <c r="M36" s="27">
        <f>100*M34/M35</f>
        <v>0</v>
      </c>
      <c r="O36" s="49">
        <v>0</v>
      </c>
      <c r="P36" s="48">
        <v>97838.06</v>
      </c>
      <c r="Q36" s="27">
        <v>0</v>
      </c>
      <c r="R36" s="12">
        <v>5</v>
      </c>
    </row>
    <row r="37" spans="2:18" ht="16.2" thickBot="1" x14ac:dyDescent="0.3">
      <c r="B37" s="156"/>
      <c r="C37" s="59" t="s">
        <v>0</v>
      </c>
      <c r="D37" s="84">
        <v>5</v>
      </c>
      <c r="E37" s="85">
        <v>5</v>
      </c>
      <c r="F37" s="85">
        <v>5</v>
      </c>
      <c r="G37" s="78">
        <v>3</v>
      </c>
      <c r="H37" s="84">
        <v>5</v>
      </c>
      <c r="I37" s="85">
        <v>0</v>
      </c>
      <c r="J37" s="78">
        <v>0</v>
      </c>
      <c r="K37" s="84">
        <v>5</v>
      </c>
      <c r="L37" s="85">
        <v>5</v>
      </c>
      <c r="M37" s="85">
        <v>5</v>
      </c>
      <c r="O37" s="49">
        <v>10549.11</v>
      </c>
      <c r="P37" s="48">
        <v>37275.33</v>
      </c>
      <c r="Q37" s="27">
        <v>28.300514039714738</v>
      </c>
      <c r="R37" s="12">
        <v>3</v>
      </c>
    </row>
    <row r="38" spans="2:18" s="9" customFormat="1" ht="43.2" customHeight="1" thickBot="1" x14ac:dyDescent="0.3">
      <c r="B38" s="155" t="s">
        <v>36</v>
      </c>
      <c r="C38" s="166" t="s">
        <v>139</v>
      </c>
      <c r="D38" s="167"/>
      <c r="E38" s="167"/>
      <c r="F38" s="167"/>
      <c r="G38" s="167"/>
      <c r="H38" s="167"/>
      <c r="I38" s="167"/>
      <c r="J38" s="167"/>
      <c r="K38" s="167"/>
      <c r="L38" s="167"/>
      <c r="M38" s="168"/>
      <c r="N38" s="10"/>
      <c r="O38" s="49">
        <v>25.05</v>
      </c>
      <c r="P38" s="48">
        <v>83718.86</v>
      </c>
      <c r="Q38" s="27">
        <v>2.992157322734686E-2</v>
      </c>
      <c r="R38" s="12">
        <v>5</v>
      </c>
    </row>
    <row r="39" spans="2:18" ht="118.95" customHeight="1" x14ac:dyDescent="0.25">
      <c r="B39" s="169"/>
      <c r="C39" s="86" t="s">
        <v>69</v>
      </c>
      <c r="D39" s="75">
        <v>23576.26</v>
      </c>
      <c r="E39" s="76">
        <f>11033.71+336+60</f>
        <v>11429.71</v>
      </c>
      <c r="F39" s="76">
        <f>232.9+250+247.05+720+19320.65+59+60+97+1897.34+112.58+14555.52+546.38</f>
        <v>38098.420000000006</v>
      </c>
      <c r="G39" s="77">
        <v>303264.18</v>
      </c>
      <c r="H39" s="75">
        <v>310504.92</v>
      </c>
      <c r="I39" s="76">
        <f>88842.05-14135.74</f>
        <v>74706.31</v>
      </c>
      <c r="J39" s="77">
        <v>12460.93</v>
      </c>
      <c r="K39" s="75">
        <f>K8</f>
        <v>402721.74</v>
      </c>
      <c r="L39" s="68">
        <v>80509.16</v>
      </c>
      <c r="M39" s="76">
        <v>41593.65</v>
      </c>
      <c r="N39" s="13">
        <f>338370238.95/1000</f>
        <v>338370.23894999997</v>
      </c>
      <c r="O39" s="49">
        <v>1434871.36</v>
      </c>
      <c r="P39" s="48">
        <v>149613.97</v>
      </c>
      <c r="Q39" s="27">
        <v>959.04905136866569</v>
      </c>
      <c r="R39" s="12">
        <v>0</v>
      </c>
    </row>
    <row r="40" spans="2:18" ht="164.4" customHeight="1" x14ac:dyDescent="0.25">
      <c r="B40" s="169"/>
      <c r="C40" s="86" t="s">
        <v>73</v>
      </c>
      <c r="D40" s="82">
        <v>0</v>
      </c>
      <c r="E40" s="27">
        <v>0</v>
      </c>
      <c r="F40" s="27">
        <v>0</v>
      </c>
      <c r="G40" s="83">
        <v>0</v>
      </c>
      <c r="H40" s="82">
        <v>0</v>
      </c>
      <c r="I40" s="27">
        <v>0</v>
      </c>
      <c r="J40" s="83">
        <v>0</v>
      </c>
      <c r="K40" s="82">
        <v>0</v>
      </c>
      <c r="L40" s="27">
        <v>0</v>
      </c>
      <c r="M40" s="27">
        <v>0</v>
      </c>
      <c r="O40" s="49">
        <v>0</v>
      </c>
      <c r="P40" s="48">
        <v>0</v>
      </c>
      <c r="Q40" s="27">
        <v>0</v>
      </c>
      <c r="R40" s="12">
        <v>0</v>
      </c>
    </row>
    <row r="41" spans="2:18" ht="21" customHeight="1" x14ac:dyDescent="0.25">
      <c r="B41" s="169"/>
      <c r="C41" s="86" t="s">
        <v>2</v>
      </c>
      <c r="D41" s="87">
        <f>100*D40/D39</f>
        <v>0</v>
      </c>
      <c r="E41" s="57">
        <v>0</v>
      </c>
      <c r="F41" s="57">
        <f t="shared" ref="F41:M41" si="5">100*F40/F39</f>
        <v>0</v>
      </c>
      <c r="G41" s="89">
        <f t="shared" si="5"/>
        <v>0</v>
      </c>
      <c r="H41" s="87">
        <f t="shared" si="5"/>
        <v>0</v>
      </c>
      <c r="I41" s="57">
        <f t="shared" si="5"/>
        <v>0</v>
      </c>
      <c r="J41" s="89">
        <f t="shared" si="5"/>
        <v>0</v>
      </c>
      <c r="K41" s="87">
        <f t="shared" si="5"/>
        <v>0</v>
      </c>
      <c r="L41" s="57">
        <f t="shared" si="5"/>
        <v>0</v>
      </c>
      <c r="M41" s="57">
        <f t="shared" si="5"/>
        <v>0</v>
      </c>
      <c r="O41" s="49">
        <v>0</v>
      </c>
      <c r="P41" s="48">
        <v>236362.86</v>
      </c>
      <c r="Q41" s="27">
        <v>0</v>
      </c>
      <c r="R41" s="12">
        <v>5</v>
      </c>
    </row>
    <row r="42" spans="2:18" ht="16.2" thickBot="1" x14ac:dyDescent="0.3">
      <c r="B42" s="156"/>
      <c r="C42" s="86" t="s">
        <v>0</v>
      </c>
      <c r="D42" s="88">
        <v>5</v>
      </c>
      <c r="E42" s="140">
        <v>5</v>
      </c>
      <c r="F42" s="140">
        <v>5</v>
      </c>
      <c r="G42" s="90">
        <v>5</v>
      </c>
      <c r="H42" s="88">
        <v>5</v>
      </c>
      <c r="I42" s="140">
        <v>5</v>
      </c>
      <c r="J42" s="90">
        <v>5</v>
      </c>
      <c r="K42" s="88">
        <v>5</v>
      </c>
      <c r="L42" s="140">
        <v>5</v>
      </c>
      <c r="M42" s="140">
        <v>5</v>
      </c>
      <c r="O42" s="49">
        <v>0</v>
      </c>
      <c r="P42" s="48">
        <v>12281.52</v>
      </c>
      <c r="Q42" s="27">
        <v>0</v>
      </c>
      <c r="R42" s="12">
        <v>5</v>
      </c>
    </row>
    <row r="43" spans="2:18" s="9" customFormat="1" ht="43.2" customHeight="1" thickBot="1" x14ac:dyDescent="0.3">
      <c r="B43" s="155" t="s">
        <v>35</v>
      </c>
      <c r="C43" s="166" t="s">
        <v>165</v>
      </c>
      <c r="D43" s="167"/>
      <c r="E43" s="167"/>
      <c r="F43" s="167"/>
      <c r="G43" s="167"/>
      <c r="H43" s="167"/>
      <c r="I43" s="167"/>
      <c r="J43" s="167"/>
      <c r="K43" s="167"/>
      <c r="L43" s="167"/>
      <c r="M43" s="168"/>
      <c r="N43" s="10"/>
      <c r="O43" s="49">
        <v>0</v>
      </c>
      <c r="P43" s="48">
        <v>1435262</v>
      </c>
      <c r="Q43" s="27">
        <v>0</v>
      </c>
      <c r="R43" s="12">
        <v>5</v>
      </c>
    </row>
    <row r="44" spans="2:18" ht="109.2" x14ac:dyDescent="0.25">
      <c r="B44" s="169"/>
      <c r="C44" s="86" t="s">
        <v>74</v>
      </c>
      <c r="D44" s="92">
        <v>0</v>
      </c>
      <c r="E44" s="93">
        <v>0</v>
      </c>
      <c r="F44" s="93">
        <v>0</v>
      </c>
      <c r="G44" s="94">
        <v>0</v>
      </c>
      <c r="H44" s="92">
        <v>0</v>
      </c>
      <c r="I44" s="93">
        <v>0</v>
      </c>
      <c r="J44" s="94">
        <v>0</v>
      </c>
      <c r="K44" s="92">
        <v>0</v>
      </c>
      <c r="L44" s="93">
        <v>0</v>
      </c>
      <c r="M44" s="93">
        <v>0</v>
      </c>
    </row>
    <row r="45" spans="2:18" ht="78" x14ac:dyDescent="0.25">
      <c r="B45" s="169"/>
      <c r="C45" s="86" t="s">
        <v>75</v>
      </c>
      <c r="D45" s="87">
        <v>19</v>
      </c>
      <c r="E45" s="57">
        <v>18</v>
      </c>
      <c r="F45" s="57">
        <v>17</v>
      </c>
      <c r="G45" s="89">
        <v>17</v>
      </c>
      <c r="H45" s="87">
        <v>16</v>
      </c>
      <c r="I45" s="38" t="s">
        <v>32</v>
      </c>
      <c r="J45" s="100" t="s">
        <v>126</v>
      </c>
      <c r="K45" s="101" t="s">
        <v>32</v>
      </c>
      <c r="L45" s="57">
        <v>14</v>
      </c>
      <c r="M45" s="57">
        <v>15</v>
      </c>
    </row>
    <row r="46" spans="2:18" x14ac:dyDescent="0.25">
      <c r="B46" s="169"/>
      <c r="C46" s="86" t="s">
        <v>34</v>
      </c>
      <c r="D46" s="95"/>
      <c r="E46" s="39"/>
      <c r="F46" s="39"/>
      <c r="G46" s="96"/>
      <c r="H46" s="95"/>
      <c r="I46" s="39"/>
      <c r="J46" s="96"/>
      <c r="K46" s="95"/>
      <c r="L46" s="39"/>
      <c r="M46" s="39"/>
      <c r="N46" s="13"/>
    </row>
    <row r="47" spans="2:18" s="9" customFormat="1" ht="16.2" thickBot="1" x14ac:dyDescent="0.3">
      <c r="B47" s="156"/>
      <c r="C47" s="91" t="s">
        <v>0</v>
      </c>
      <c r="D47" s="97">
        <v>5</v>
      </c>
      <c r="E47" s="98">
        <v>5</v>
      </c>
      <c r="F47" s="98">
        <v>5</v>
      </c>
      <c r="G47" s="99">
        <v>5</v>
      </c>
      <c r="H47" s="97">
        <v>5</v>
      </c>
      <c r="I47" s="98">
        <v>5</v>
      </c>
      <c r="J47" s="99">
        <v>5</v>
      </c>
      <c r="K47" s="97">
        <v>5</v>
      </c>
      <c r="L47" s="98">
        <v>5</v>
      </c>
      <c r="M47" s="98">
        <v>5</v>
      </c>
      <c r="N47" s="10"/>
    </row>
    <row r="48" spans="2:18" s="9" customFormat="1" ht="43.2" customHeight="1" thickBot="1" x14ac:dyDescent="0.3">
      <c r="B48" s="155" t="s">
        <v>33</v>
      </c>
      <c r="C48" s="166" t="s">
        <v>140</v>
      </c>
      <c r="D48" s="167"/>
      <c r="E48" s="167"/>
      <c r="F48" s="167"/>
      <c r="G48" s="167"/>
      <c r="H48" s="167"/>
      <c r="I48" s="167"/>
      <c r="J48" s="167"/>
      <c r="K48" s="167"/>
      <c r="L48" s="167"/>
      <c r="M48" s="168"/>
      <c r="N48" s="10"/>
    </row>
    <row r="49" spans="2:18" ht="82.2" customHeight="1" x14ac:dyDescent="0.25">
      <c r="B49" s="169"/>
      <c r="C49" s="86" t="s">
        <v>76</v>
      </c>
      <c r="D49" s="92">
        <v>0</v>
      </c>
      <c r="E49" s="93">
        <v>0</v>
      </c>
      <c r="F49" s="93">
        <v>8</v>
      </c>
      <c r="G49" s="94">
        <v>2</v>
      </c>
      <c r="H49" s="92">
        <v>7</v>
      </c>
      <c r="I49" s="105" t="s">
        <v>124</v>
      </c>
      <c r="J49" s="106" t="s">
        <v>125</v>
      </c>
      <c r="K49" s="108" t="s">
        <v>107</v>
      </c>
      <c r="L49" s="93">
        <v>3</v>
      </c>
      <c r="M49" s="93">
        <v>1</v>
      </c>
      <c r="O49" s="52">
        <v>1666297.87</v>
      </c>
      <c r="P49" s="52">
        <v>1678701.48</v>
      </c>
      <c r="Q49" s="42">
        <f t="shared" ref="Q49:Q54" si="6">O49/P49</f>
        <v>0.99261118778545432</v>
      </c>
      <c r="R49" s="45">
        <v>3</v>
      </c>
    </row>
    <row r="50" spans="2:18" ht="78.599999999999994" customHeight="1" x14ac:dyDescent="0.25">
      <c r="B50" s="169"/>
      <c r="C50" s="86" t="s">
        <v>77</v>
      </c>
      <c r="D50" s="87">
        <v>19</v>
      </c>
      <c r="E50" s="57">
        <v>18</v>
      </c>
      <c r="F50" s="57">
        <v>17</v>
      </c>
      <c r="G50" s="89">
        <v>17</v>
      </c>
      <c r="H50" s="87">
        <v>16</v>
      </c>
      <c r="I50" s="38" t="s">
        <v>32</v>
      </c>
      <c r="J50" s="100" t="s">
        <v>126</v>
      </c>
      <c r="K50" s="101" t="s">
        <v>32</v>
      </c>
      <c r="L50" s="57">
        <v>14</v>
      </c>
      <c r="M50" s="57">
        <v>15</v>
      </c>
      <c r="N50" s="107"/>
      <c r="O50" s="52">
        <v>178981.1</v>
      </c>
      <c r="P50" s="52">
        <v>179357.8</v>
      </c>
      <c r="Q50" s="42">
        <f t="shared" si="6"/>
        <v>0.99789972892174195</v>
      </c>
      <c r="R50" s="45">
        <v>3</v>
      </c>
    </row>
    <row r="51" spans="2:18" ht="24.75" customHeight="1" thickBot="1" x14ac:dyDescent="0.3">
      <c r="B51" s="156"/>
      <c r="C51" s="86" t="s">
        <v>0</v>
      </c>
      <c r="D51" s="102">
        <f t="shared" ref="D51:M51" si="7">5-(D49/D50*5)</f>
        <v>5</v>
      </c>
      <c r="E51" s="103">
        <f t="shared" si="7"/>
        <v>5</v>
      </c>
      <c r="F51" s="103">
        <f t="shared" si="7"/>
        <v>2.6470588235294117</v>
      </c>
      <c r="G51" s="104">
        <f t="shared" si="7"/>
        <v>4.4117647058823533</v>
      </c>
      <c r="H51" s="102">
        <f t="shared" si="7"/>
        <v>2.8125</v>
      </c>
      <c r="I51" s="103">
        <f t="shared" si="7"/>
        <v>3.6842105263157894</v>
      </c>
      <c r="J51" s="104">
        <f t="shared" si="7"/>
        <v>4.6428571428571432</v>
      </c>
      <c r="K51" s="102">
        <f t="shared" si="7"/>
        <v>4.4736842105263159</v>
      </c>
      <c r="L51" s="103">
        <f t="shared" si="7"/>
        <v>3.9285714285714288</v>
      </c>
      <c r="M51" s="103">
        <f t="shared" si="7"/>
        <v>4.666666666666667</v>
      </c>
      <c r="N51" s="107"/>
      <c r="O51" s="52">
        <v>95047.24</v>
      </c>
      <c r="P51" s="52">
        <v>95047.24</v>
      </c>
      <c r="Q51" s="42">
        <f t="shared" si="6"/>
        <v>1</v>
      </c>
      <c r="R51" s="45">
        <v>5</v>
      </c>
    </row>
    <row r="52" spans="2:18" ht="43.2" customHeight="1" thickBot="1" x14ac:dyDescent="0.3">
      <c r="B52" s="155" t="s">
        <v>31</v>
      </c>
      <c r="C52" s="166" t="s">
        <v>141</v>
      </c>
      <c r="D52" s="167"/>
      <c r="E52" s="167"/>
      <c r="F52" s="167"/>
      <c r="G52" s="167"/>
      <c r="H52" s="167"/>
      <c r="I52" s="167"/>
      <c r="J52" s="167"/>
      <c r="K52" s="167"/>
      <c r="L52" s="167"/>
      <c r="M52" s="168"/>
      <c r="N52" s="28"/>
      <c r="O52" s="52">
        <v>23643.85</v>
      </c>
      <c r="P52" s="52">
        <v>29314.98</v>
      </c>
      <c r="Q52" s="42">
        <f t="shared" si="6"/>
        <v>0.80654498143952336</v>
      </c>
      <c r="R52" s="45">
        <v>3</v>
      </c>
    </row>
    <row r="53" spans="2:18" ht="31.2" x14ac:dyDescent="0.25">
      <c r="B53" s="169"/>
      <c r="C53" s="86" t="s">
        <v>30</v>
      </c>
      <c r="D53" s="115">
        <v>1666297.87</v>
      </c>
      <c r="E53" s="141">
        <v>178981.1</v>
      </c>
      <c r="F53" s="141">
        <v>95047.24</v>
      </c>
      <c r="G53" s="112">
        <v>23643.85</v>
      </c>
      <c r="H53" s="115">
        <v>78437.960000000006</v>
      </c>
      <c r="I53" s="141">
        <v>9648.4</v>
      </c>
      <c r="J53" s="112">
        <v>0</v>
      </c>
      <c r="K53" s="115">
        <v>236067.49</v>
      </c>
      <c r="L53" s="141">
        <v>13301.04</v>
      </c>
      <c r="M53" s="141">
        <v>0</v>
      </c>
      <c r="N53" s="107"/>
      <c r="O53" s="52">
        <v>78437.960000000006</v>
      </c>
      <c r="P53" s="52">
        <v>84194.559999999998</v>
      </c>
      <c r="Q53" s="42">
        <f t="shared" si="6"/>
        <v>0.93162741155723139</v>
      </c>
      <c r="R53" s="45">
        <v>3</v>
      </c>
    </row>
    <row r="54" spans="2:18" ht="68.25" customHeight="1" x14ac:dyDescent="0.25">
      <c r="B54" s="169"/>
      <c r="C54" s="86" t="s">
        <v>78</v>
      </c>
      <c r="D54" s="116">
        <v>1678701.48</v>
      </c>
      <c r="E54" s="25">
        <v>179357.8</v>
      </c>
      <c r="F54" s="25">
        <v>95047.24</v>
      </c>
      <c r="G54" s="113">
        <v>29314.98</v>
      </c>
      <c r="H54" s="116">
        <v>84194.559999999998</v>
      </c>
      <c r="I54" s="25">
        <v>10101.129999999999</v>
      </c>
      <c r="J54" s="113">
        <v>0</v>
      </c>
      <c r="K54" s="116">
        <v>236079.45</v>
      </c>
      <c r="L54" s="25">
        <v>13327.96</v>
      </c>
      <c r="M54" s="25">
        <v>0</v>
      </c>
      <c r="N54" s="107"/>
      <c r="O54" s="52">
        <v>9648.4</v>
      </c>
      <c r="P54" s="52">
        <v>10101.129999999999</v>
      </c>
      <c r="Q54" s="42">
        <f t="shared" si="6"/>
        <v>0.95518026201028994</v>
      </c>
      <c r="R54" s="45">
        <v>3</v>
      </c>
    </row>
    <row r="55" spans="2:18" x14ac:dyDescent="0.25">
      <c r="B55" s="169"/>
      <c r="C55" s="86" t="s">
        <v>2</v>
      </c>
      <c r="D55" s="117">
        <f t="shared" ref="D55:L55" si="8">D53/D54</f>
        <v>0.99261118778545432</v>
      </c>
      <c r="E55" s="151">
        <f t="shared" si="8"/>
        <v>0.99789972892174195</v>
      </c>
      <c r="F55" s="42">
        <f t="shared" si="8"/>
        <v>1</v>
      </c>
      <c r="G55" s="142">
        <f t="shared" si="8"/>
        <v>0.80654498143952336</v>
      </c>
      <c r="H55" s="117">
        <f t="shared" si="8"/>
        <v>0.93162741155723139</v>
      </c>
      <c r="I55" s="42">
        <f t="shared" si="8"/>
        <v>0.95518026201028994</v>
      </c>
      <c r="J55" s="114">
        <v>0</v>
      </c>
      <c r="K55" s="117">
        <f t="shared" si="8"/>
        <v>0.99994933908902273</v>
      </c>
      <c r="L55" s="151">
        <f t="shared" si="8"/>
        <v>0.99798018601496419</v>
      </c>
      <c r="M55" s="29">
        <v>0</v>
      </c>
      <c r="N55" s="107"/>
      <c r="O55" s="52">
        <v>0</v>
      </c>
      <c r="P55" s="52">
        <v>0</v>
      </c>
      <c r="Q55" s="29">
        <v>0</v>
      </c>
      <c r="R55" s="45">
        <v>0</v>
      </c>
    </row>
    <row r="56" spans="2:18" ht="16.2" thickBot="1" x14ac:dyDescent="0.3">
      <c r="B56" s="156"/>
      <c r="C56" s="86" t="s">
        <v>0</v>
      </c>
      <c r="D56" s="109">
        <v>3</v>
      </c>
      <c r="E56" s="110">
        <v>5</v>
      </c>
      <c r="F56" s="110">
        <v>5</v>
      </c>
      <c r="G56" s="111">
        <v>3</v>
      </c>
      <c r="H56" s="109">
        <v>3</v>
      </c>
      <c r="I56" s="110">
        <v>3</v>
      </c>
      <c r="J56" s="111">
        <v>0</v>
      </c>
      <c r="K56" s="109">
        <v>5</v>
      </c>
      <c r="L56" s="110">
        <v>5</v>
      </c>
      <c r="M56" s="110">
        <v>0</v>
      </c>
      <c r="N56" s="107"/>
      <c r="O56" s="52">
        <v>236067.49</v>
      </c>
      <c r="P56" s="52">
        <v>236079.45</v>
      </c>
      <c r="Q56" s="42">
        <f>O56/P56</f>
        <v>0.99994933908902273</v>
      </c>
      <c r="R56" s="45">
        <v>5</v>
      </c>
    </row>
    <row r="57" spans="2:18" s="9" customFormat="1" ht="43.2" customHeight="1" thickBot="1" x14ac:dyDescent="0.3">
      <c r="B57" s="155" t="s">
        <v>29</v>
      </c>
      <c r="C57" s="166" t="s">
        <v>142</v>
      </c>
      <c r="D57" s="167"/>
      <c r="E57" s="167"/>
      <c r="F57" s="167"/>
      <c r="G57" s="167"/>
      <c r="H57" s="167"/>
      <c r="I57" s="167"/>
      <c r="J57" s="167"/>
      <c r="K57" s="167"/>
      <c r="L57" s="167"/>
      <c r="M57" s="168"/>
      <c r="N57" s="28"/>
      <c r="O57" s="52">
        <v>13301.04</v>
      </c>
      <c r="P57" s="52">
        <v>13327.96</v>
      </c>
      <c r="Q57" s="42">
        <f>O57/P57</f>
        <v>0.99798018601496419</v>
      </c>
      <c r="R57" s="45">
        <v>3</v>
      </c>
    </row>
    <row r="58" spans="2:18" ht="128.4" customHeight="1" x14ac:dyDescent="0.25">
      <c r="B58" s="169"/>
      <c r="C58" s="86" t="s">
        <v>79</v>
      </c>
      <c r="D58" s="118">
        <v>0</v>
      </c>
      <c r="E58" s="119">
        <v>0</v>
      </c>
      <c r="F58" s="119">
        <v>0</v>
      </c>
      <c r="G58" s="120">
        <v>0</v>
      </c>
      <c r="H58" s="123">
        <v>0</v>
      </c>
      <c r="I58" s="119">
        <v>0</v>
      </c>
      <c r="J58" s="124">
        <v>0</v>
      </c>
      <c r="K58" s="123">
        <v>0</v>
      </c>
      <c r="L58" s="119">
        <v>0</v>
      </c>
      <c r="M58" s="119">
        <v>0</v>
      </c>
      <c r="N58" s="107"/>
      <c r="O58" s="52">
        <v>0</v>
      </c>
      <c r="P58" s="52">
        <v>0</v>
      </c>
      <c r="Q58" s="29">
        <v>0</v>
      </c>
      <c r="R58" s="45">
        <v>0</v>
      </c>
    </row>
    <row r="59" spans="2:18" ht="17.25" customHeight="1" x14ac:dyDescent="0.25">
      <c r="B59" s="156"/>
      <c r="C59" s="86" t="s">
        <v>0</v>
      </c>
      <c r="D59" s="121">
        <v>5</v>
      </c>
      <c r="E59" s="28">
        <v>5</v>
      </c>
      <c r="F59" s="28">
        <v>5</v>
      </c>
      <c r="G59" s="122">
        <v>5</v>
      </c>
      <c r="H59" s="125">
        <v>5</v>
      </c>
      <c r="I59" s="28">
        <v>5</v>
      </c>
      <c r="J59" s="122">
        <v>5</v>
      </c>
      <c r="K59" s="125">
        <v>5</v>
      </c>
      <c r="L59" s="28">
        <v>5</v>
      </c>
      <c r="M59" s="28">
        <v>5</v>
      </c>
      <c r="N59" s="107"/>
      <c r="P59" s="24"/>
    </row>
    <row r="60" spans="2:18" ht="45" customHeight="1" thickBot="1" x14ac:dyDescent="0.3">
      <c r="B60" s="57"/>
      <c r="C60" s="91" t="s">
        <v>143</v>
      </c>
      <c r="D60" s="102">
        <f>D59+D56+D51+D47+D42+D37+D32+D27</f>
        <v>36</v>
      </c>
      <c r="E60" s="103">
        <f t="shared" ref="E60:M60" si="9">E59+E56+E51+E47+E42+E37+E32+E27</f>
        <v>35</v>
      </c>
      <c r="F60" s="103">
        <f t="shared" si="9"/>
        <v>32.647058823529413</v>
      </c>
      <c r="G60" s="104">
        <f t="shared" si="9"/>
        <v>30.411764705882355</v>
      </c>
      <c r="H60" s="102">
        <f t="shared" si="9"/>
        <v>30.8125</v>
      </c>
      <c r="I60" s="103">
        <f t="shared" si="9"/>
        <v>26.684210526315788</v>
      </c>
      <c r="J60" s="104">
        <f t="shared" si="9"/>
        <v>19.642857142857142</v>
      </c>
      <c r="K60" s="102">
        <f t="shared" si="9"/>
        <v>34.473684210526315</v>
      </c>
      <c r="L60" s="103">
        <f t="shared" si="9"/>
        <v>33.928571428571431</v>
      </c>
      <c r="M60" s="103">
        <f t="shared" si="9"/>
        <v>29.666666666666668</v>
      </c>
      <c r="P60" s="24"/>
    </row>
    <row r="61" spans="2:18" ht="45" customHeight="1" x14ac:dyDescent="0.25">
      <c r="B61" s="163" t="s">
        <v>119</v>
      </c>
      <c r="C61" s="164"/>
      <c r="D61" s="178"/>
      <c r="E61" s="178"/>
      <c r="F61" s="178"/>
      <c r="G61" s="178"/>
      <c r="H61" s="178"/>
      <c r="I61" s="178"/>
      <c r="J61" s="178"/>
      <c r="K61" s="178"/>
      <c r="L61" s="178"/>
      <c r="M61" s="179"/>
      <c r="P61" s="24"/>
    </row>
    <row r="62" spans="2:18" s="9" customFormat="1" ht="43.2" customHeight="1" thickBot="1" x14ac:dyDescent="0.3">
      <c r="B62" s="155" t="s">
        <v>28</v>
      </c>
      <c r="C62" s="163" t="s">
        <v>144</v>
      </c>
      <c r="D62" s="182"/>
      <c r="E62" s="182"/>
      <c r="F62" s="182"/>
      <c r="G62" s="182"/>
      <c r="H62" s="182"/>
      <c r="I62" s="182"/>
      <c r="J62" s="182"/>
      <c r="K62" s="182"/>
      <c r="L62" s="182"/>
      <c r="M62" s="183"/>
      <c r="N62" s="10"/>
      <c r="P62" s="24"/>
    </row>
    <row r="63" spans="2:18" ht="63.6" customHeight="1" x14ac:dyDescent="0.25">
      <c r="B63" s="169"/>
      <c r="C63" s="86" t="s">
        <v>80</v>
      </c>
      <c r="D63" s="92">
        <v>42</v>
      </c>
      <c r="E63" s="93">
        <v>11</v>
      </c>
      <c r="F63" s="93">
        <v>8</v>
      </c>
      <c r="G63" s="94">
        <v>1</v>
      </c>
      <c r="H63" s="92" t="s">
        <v>11</v>
      </c>
      <c r="I63" s="93" t="s">
        <v>11</v>
      </c>
      <c r="J63" s="94" t="s">
        <v>11</v>
      </c>
      <c r="K63" s="92" t="s">
        <v>11</v>
      </c>
      <c r="L63" s="93" t="s">
        <v>11</v>
      </c>
      <c r="M63" s="93" t="s">
        <v>11</v>
      </c>
    </row>
    <row r="64" spans="2:18" ht="127.95" customHeight="1" x14ac:dyDescent="0.25">
      <c r="B64" s="169"/>
      <c r="C64" s="86" t="s">
        <v>81</v>
      </c>
      <c r="D64" s="87">
        <v>42</v>
      </c>
      <c r="E64" s="57">
        <v>11</v>
      </c>
      <c r="F64" s="57">
        <v>8</v>
      </c>
      <c r="G64" s="89">
        <v>1</v>
      </c>
      <c r="H64" s="87" t="s">
        <v>11</v>
      </c>
      <c r="I64" s="57" t="s">
        <v>11</v>
      </c>
      <c r="J64" s="89" t="s">
        <v>11</v>
      </c>
      <c r="K64" s="87" t="s">
        <v>11</v>
      </c>
      <c r="L64" s="57" t="s">
        <v>11</v>
      </c>
      <c r="M64" s="57" t="s">
        <v>11</v>
      </c>
    </row>
    <row r="65" spans="2:14" ht="31.5" customHeight="1" x14ac:dyDescent="0.25">
      <c r="B65" s="169"/>
      <c r="C65" s="86" t="s">
        <v>2</v>
      </c>
      <c r="D65" s="127">
        <f>D64/D63*100</f>
        <v>100</v>
      </c>
      <c r="E65" s="30">
        <f>E64/E63*100</f>
        <v>100</v>
      </c>
      <c r="F65" s="30">
        <f>F64/F63*100</f>
        <v>100</v>
      </c>
      <c r="G65" s="126">
        <f>G64/G63*100</f>
        <v>100</v>
      </c>
      <c r="H65" s="127" t="s">
        <v>1</v>
      </c>
      <c r="I65" s="30" t="s">
        <v>11</v>
      </c>
      <c r="J65" s="126" t="s">
        <v>11</v>
      </c>
      <c r="K65" s="127" t="s">
        <v>11</v>
      </c>
      <c r="L65" s="30" t="s">
        <v>11</v>
      </c>
      <c r="M65" s="30" t="s">
        <v>11</v>
      </c>
    </row>
    <row r="66" spans="2:14" ht="21" customHeight="1" thickBot="1" x14ac:dyDescent="0.3">
      <c r="B66" s="156"/>
      <c r="C66" s="86" t="s">
        <v>0</v>
      </c>
      <c r="D66" s="84">
        <v>5</v>
      </c>
      <c r="E66" s="85">
        <v>5</v>
      </c>
      <c r="F66" s="85">
        <v>5</v>
      </c>
      <c r="G66" s="78">
        <v>5</v>
      </c>
      <c r="H66" s="84" t="s">
        <v>1</v>
      </c>
      <c r="I66" s="85" t="s">
        <v>1</v>
      </c>
      <c r="J66" s="78" t="s">
        <v>1</v>
      </c>
      <c r="K66" s="84" t="s">
        <v>1</v>
      </c>
      <c r="L66" s="85" t="s">
        <v>1</v>
      </c>
      <c r="M66" s="85" t="s">
        <v>1</v>
      </c>
    </row>
    <row r="67" spans="2:14" s="9" customFormat="1" ht="43.2" customHeight="1" x14ac:dyDescent="0.25">
      <c r="B67" s="155" t="s">
        <v>27</v>
      </c>
      <c r="C67" s="166" t="s">
        <v>145</v>
      </c>
      <c r="D67" s="180"/>
      <c r="E67" s="180"/>
      <c r="F67" s="180"/>
      <c r="G67" s="180"/>
      <c r="H67" s="180"/>
      <c r="I67" s="180"/>
      <c r="J67" s="180"/>
      <c r="K67" s="180"/>
      <c r="L67" s="180"/>
      <c r="M67" s="181"/>
      <c r="N67" s="10"/>
    </row>
    <row r="68" spans="2:14" ht="158.4" customHeight="1" x14ac:dyDescent="0.25">
      <c r="B68" s="169"/>
      <c r="C68" s="11" t="s">
        <v>82</v>
      </c>
      <c r="D68" s="57" t="s">
        <v>132</v>
      </c>
      <c r="E68" s="57" t="s">
        <v>132</v>
      </c>
      <c r="F68" s="57" t="s">
        <v>132</v>
      </c>
      <c r="G68" s="57" t="s">
        <v>19</v>
      </c>
      <c r="H68" s="57" t="s">
        <v>11</v>
      </c>
      <c r="I68" s="57" t="s">
        <v>11</v>
      </c>
      <c r="J68" s="57" t="s">
        <v>11</v>
      </c>
      <c r="K68" s="57" t="s">
        <v>11</v>
      </c>
      <c r="L68" s="57" t="s">
        <v>11</v>
      </c>
      <c r="M68" s="57" t="s">
        <v>11</v>
      </c>
    </row>
    <row r="69" spans="2:14" ht="21.75" customHeight="1" x14ac:dyDescent="0.25">
      <c r="B69" s="156"/>
      <c r="C69" s="11" t="s">
        <v>0</v>
      </c>
      <c r="D69" s="31">
        <v>0</v>
      </c>
      <c r="E69" s="31">
        <v>0</v>
      </c>
      <c r="F69" s="31">
        <v>0</v>
      </c>
      <c r="G69" s="31">
        <v>3</v>
      </c>
      <c r="H69" s="31" t="s">
        <v>1</v>
      </c>
      <c r="I69" s="31" t="s">
        <v>1</v>
      </c>
      <c r="J69" s="31" t="s">
        <v>1</v>
      </c>
      <c r="K69" s="31" t="s">
        <v>1</v>
      </c>
      <c r="L69" s="31" t="s">
        <v>1</v>
      </c>
      <c r="M69" s="31" t="s">
        <v>1</v>
      </c>
    </row>
    <row r="70" spans="2:14" s="9" customFormat="1" ht="43.2" customHeight="1" x14ac:dyDescent="0.25">
      <c r="B70" s="155" t="s">
        <v>26</v>
      </c>
      <c r="C70" s="166" t="s">
        <v>146</v>
      </c>
      <c r="D70" s="192"/>
      <c r="E70" s="192"/>
      <c r="F70" s="192"/>
      <c r="G70" s="192"/>
      <c r="H70" s="192"/>
      <c r="I70" s="192"/>
      <c r="J70" s="192"/>
      <c r="K70" s="192"/>
      <c r="L70" s="192"/>
      <c r="M70" s="193"/>
      <c r="N70" s="10"/>
    </row>
    <row r="71" spans="2:14" ht="88.5" customHeight="1" x14ac:dyDescent="0.25">
      <c r="B71" s="169"/>
      <c r="C71" s="11" t="s">
        <v>120</v>
      </c>
      <c r="D71" s="57" t="s">
        <v>25</v>
      </c>
      <c r="E71" s="57" t="s">
        <v>25</v>
      </c>
      <c r="F71" s="57" t="s">
        <v>25</v>
      </c>
      <c r="G71" s="57" t="s">
        <v>25</v>
      </c>
      <c r="H71" s="57" t="s">
        <v>11</v>
      </c>
      <c r="I71" s="38" t="s">
        <v>11</v>
      </c>
      <c r="J71" s="38" t="s">
        <v>11</v>
      </c>
      <c r="K71" s="38" t="s">
        <v>11</v>
      </c>
      <c r="L71" s="57" t="s">
        <v>11</v>
      </c>
      <c r="M71" s="57" t="s">
        <v>11</v>
      </c>
    </row>
    <row r="72" spans="2:14" ht="24" customHeight="1" x14ac:dyDescent="0.25">
      <c r="B72" s="156"/>
      <c r="C72" s="11" t="s">
        <v>0</v>
      </c>
      <c r="D72" s="32">
        <v>3</v>
      </c>
      <c r="E72" s="32">
        <v>3</v>
      </c>
      <c r="F72" s="32">
        <v>3</v>
      </c>
      <c r="G72" s="32">
        <v>3</v>
      </c>
      <c r="H72" s="32" t="s">
        <v>1</v>
      </c>
      <c r="I72" s="32" t="s">
        <v>1</v>
      </c>
      <c r="J72" s="32" t="s">
        <v>1</v>
      </c>
      <c r="K72" s="32" t="s">
        <v>1</v>
      </c>
      <c r="L72" s="32" t="s">
        <v>1</v>
      </c>
      <c r="M72" s="32" t="s">
        <v>1</v>
      </c>
    </row>
    <row r="73" spans="2:14" s="9" customFormat="1" ht="43.2" customHeight="1" x14ac:dyDescent="0.25">
      <c r="B73" s="155" t="s">
        <v>24</v>
      </c>
      <c r="C73" s="170" t="s">
        <v>147</v>
      </c>
      <c r="D73" s="171"/>
      <c r="E73" s="171"/>
      <c r="F73" s="171"/>
      <c r="G73" s="171"/>
      <c r="H73" s="171"/>
      <c r="I73" s="171"/>
      <c r="J73" s="171"/>
      <c r="K73" s="171"/>
      <c r="L73" s="171"/>
      <c r="M73" s="172"/>
      <c r="N73" s="10"/>
    </row>
    <row r="74" spans="2:14" ht="83.4" customHeight="1" x14ac:dyDescent="0.25">
      <c r="B74" s="169"/>
      <c r="C74" s="11" t="s">
        <v>83</v>
      </c>
      <c r="D74" s="51">
        <v>42</v>
      </c>
      <c r="E74" s="33">
        <v>11</v>
      </c>
      <c r="F74" s="33">
        <v>8</v>
      </c>
      <c r="G74" s="33">
        <v>1</v>
      </c>
      <c r="H74" s="32" t="s">
        <v>11</v>
      </c>
      <c r="I74" s="33" t="s">
        <v>11</v>
      </c>
      <c r="J74" s="32" t="s">
        <v>11</v>
      </c>
      <c r="K74" s="32" t="s">
        <v>11</v>
      </c>
      <c r="L74" s="32" t="s">
        <v>11</v>
      </c>
      <c r="M74" s="32" t="s">
        <v>11</v>
      </c>
    </row>
    <row r="75" spans="2:14" ht="66" customHeight="1" x14ac:dyDescent="0.25">
      <c r="B75" s="169"/>
      <c r="C75" s="11" t="s">
        <v>84</v>
      </c>
      <c r="D75" s="51">
        <v>42</v>
      </c>
      <c r="E75" s="33">
        <v>11</v>
      </c>
      <c r="F75" s="33">
        <v>8</v>
      </c>
      <c r="G75" s="33">
        <v>1</v>
      </c>
      <c r="H75" s="32" t="s">
        <v>11</v>
      </c>
      <c r="I75" s="33" t="s">
        <v>11</v>
      </c>
      <c r="J75" s="32" t="s">
        <v>11</v>
      </c>
      <c r="K75" s="32" t="s">
        <v>11</v>
      </c>
      <c r="L75" s="32" t="s">
        <v>11</v>
      </c>
      <c r="M75" s="32" t="s">
        <v>11</v>
      </c>
    </row>
    <row r="76" spans="2:14" ht="21" customHeight="1" x14ac:dyDescent="0.25">
      <c r="B76" s="169"/>
      <c r="C76" s="11" t="s">
        <v>2</v>
      </c>
      <c r="D76" s="50">
        <f>D74/D75*100</f>
        <v>100</v>
      </c>
      <c r="E76" s="143">
        <f>E74/E75*100</f>
        <v>100</v>
      </c>
      <c r="F76" s="143">
        <f>F74/F75*100</f>
        <v>100</v>
      </c>
      <c r="G76" s="33">
        <f>G74/G75*100</f>
        <v>100</v>
      </c>
      <c r="H76" s="32" t="s">
        <v>11</v>
      </c>
      <c r="I76" s="33" t="s">
        <v>11</v>
      </c>
      <c r="J76" s="33" t="s">
        <v>11</v>
      </c>
      <c r="K76" s="32" t="s">
        <v>11</v>
      </c>
      <c r="L76" s="33" t="s">
        <v>11</v>
      </c>
      <c r="M76" s="32" t="s">
        <v>11</v>
      </c>
    </row>
    <row r="77" spans="2:14" ht="21" customHeight="1" x14ac:dyDescent="0.25">
      <c r="B77" s="156"/>
      <c r="C77" s="11" t="s">
        <v>0</v>
      </c>
      <c r="D77" s="45">
        <v>5</v>
      </c>
      <c r="E77" s="32">
        <v>5</v>
      </c>
      <c r="F77" s="32">
        <v>5</v>
      </c>
      <c r="G77" s="32">
        <v>5</v>
      </c>
      <c r="H77" s="32" t="s">
        <v>1</v>
      </c>
      <c r="I77" s="32" t="s">
        <v>1</v>
      </c>
      <c r="J77" s="32" t="s">
        <v>1</v>
      </c>
      <c r="K77" s="32" t="s">
        <v>1</v>
      </c>
      <c r="L77" s="32" t="s">
        <v>1</v>
      </c>
      <c r="M77" s="32" t="s">
        <v>1</v>
      </c>
    </row>
    <row r="78" spans="2:14" s="9" customFormat="1" ht="43.2" customHeight="1" x14ac:dyDescent="0.25">
      <c r="B78" s="155" t="s">
        <v>23</v>
      </c>
      <c r="C78" s="163" t="s">
        <v>148</v>
      </c>
      <c r="D78" s="164"/>
      <c r="E78" s="164"/>
      <c r="F78" s="164"/>
      <c r="G78" s="164"/>
      <c r="H78" s="164"/>
      <c r="I78" s="164"/>
      <c r="J78" s="164"/>
      <c r="K78" s="164"/>
      <c r="L78" s="164"/>
      <c r="M78" s="165"/>
      <c r="N78" s="10"/>
    </row>
    <row r="79" spans="2:14" ht="87" customHeight="1" x14ac:dyDescent="0.25">
      <c r="B79" s="169"/>
      <c r="C79" s="11" t="s">
        <v>85</v>
      </c>
      <c r="D79" s="53">
        <v>13</v>
      </c>
      <c r="E79" s="33">
        <v>11</v>
      </c>
      <c r="F79" s="33">
        <v>8</v>
      </c>
      <c r="G79" s="33">
        <v>1</v>
      </c>
      <c r="H79" s="53" t="s">
        <v>11</v>
      </c>
      <c r="I79" s="53">
        <v>0</v>
      </c>
      <c r="J79" s="53">
        <v>0</v>
      </c>
      <c r="K79" s="34" t="s">
        <v>1</v>
      </c>
      <c r="L79" s="34" t="s">
        <v>1</v>
      </c>
      <c r="M79" s="34" t="s">
        <v>1</v>
      </c>
    </row>
    <row r="80" spans="2:14" ht="62.4" x14ac:dyDescent="0.25">
      <c r="B80" s="169"/>
      <c r="C80" s="11" t="s">
        <v>86</v>
      </c>
      <c r="D80" s="53">
        <v>43</v>
      </c>
      <c r="E80" s="33">
        <v>11</v>
      </c>
      <c r="F80" s="33">
        <v>8</v>
      </c>
      <c r="G80" s="53">
        <v>2</v>
      </c>
      <c r="H80" s="53" t="s">
        <v>11</v>
      </c>
      <c r="I80" s="53">
        <v>2</v>
      </c>
      <c r="J80" s="53">
        <v>1</v>
      </c>
      <c r="K80" s="34" t="s">
        <v>1</v>
      </c>
      <c r="L80" s="34" t="s">
        <v>1</v>
      </c>
      <c r="M80" s="34" t="s">
        <v>1</v>
      </c>
    </row>
    <row r="81" spans="2:16" x14ac:dyDescent="0.25">
      <c r="B81" s="169"/>
      <c r="C81" s="11" t="s">
        <v>2</v>
      </c>
      <c r="D81" s="51">
        <f t="shared" ref="D81:J81" si="10">D79/D80*100</f>
        <v>30.232558139534881</v>
      </c>
      <c r="E81" s="144">
        <f t="shared" si="10"/>
        <v>100</v>
      </c>
      <c r="F81" s="144">
        <f t="shared" si="10"/>
        <v>100</v>
      </c>
      <c r="G81" s="51">
        <f t="shared" si="10"/>
        <v>50</v>
      </c>
      <c r="H81" s="53" t="s">
        <v>11</v>
      </c>
      <c r="I81" s="145">
        <f t="shared" si="10"/>
        <v>0</v>
      </c>
      <c r="J81" s="145">
        <f t="shared" si="10"/>
        <v>0</v>
      </c>
      <c r="K81" s="34" t="s">
        <v>1</v>
      </c>
      <c r="L81" s="34" t="s">
        <v>1</v>
      </c>
      <c r="M81" s="53" t="s">
        <v>1</v>
      </c>
    </row>
    <row r="82" spans="2:16" ht="20.399999999999999" customHeight="1" x14ac:dyDescent="0.25">
      <c r="B82" s="156"/>
      <c r="C82" s="11" t="s">
        <v>0</v>
      </c>
      <c r="D82" s="34">
        <v>0</v>
      </c>
      <c r="E82" s="32">
        <v>5</v>
      </c>
      <c r="F82" s="32">
        <v>5</v>
      </c>
      <c r="G82" s="32">
        <v>0</v>
      </c>
      <c r="H82" s="34" t="s">
        <v>1</v>
      </c>
      <c r="I82" s="34">
        <v>0</v>
      </c>
      <c r="J82" s="34">
        <v>0</v>
      </c>
      <c r="K82" s="34" t="s">
        <v>1</v>
      </c>
      <c r="L82" s="34" t="s">
        <v>1</v>
      </c>
      <c r="M82" s="34" t="s">
        <v>1</v>
      </c>
    </row>
    <row r="83" spans="2:16" s="9" customFormat="1" ht="43.2" customHeight="1" x14ac:dyDescent="0.25">
      <c r="B83" s="155" t="s">
        <v>22</v>
      </c>
      <c r="C83" s="170" t="s">
        <v>149</v>
      </c>
      <c r="D83" s="171"/>
      <c r="E83" s="171"/>
      <c r="F83" s="171"/>
      <c r="G83" s="171"/>
      <c r="H83" s="171"/>
      <c r="I83" s="171"/>
      <c r="J83" s="171"/>
      <c r="K83" s="171"/>
      <c r="L83" s="171"/>
      <c r="M83" s="172"/>
      <c r="N83" s="10"/>
    </row>
    <row r="84" spans="2:16" ht="75.75" customHeight="1" x14ac:dyDescent="0.25">
      <c r="B84" s="169"/>
      <c r="C84" s="11" t="s">
        <v>87</v>
      </c>
      <c r="D84" s="33">
        <v>14</v>
      </c>
      <c r="E84" s="33">
        <v>7</v>
      </c>
      <c r="F84" s="33">
        <v>4</v>
      </c>
      <c r="G84" s="33">
        <v>0</v>
      </c>
      <c r="H84" s="32" t="s">
        <v>1</v>
      </c>
      <c r="I84" s="33" t="s">
        <v>11</v>
      </c>
      <c r="J84" s="33" t="s">
        <v>1</v>
      </c>
      <c r="K84" s="32" t="s">
        <v>1</v>
      </c>
      <c r="L84" s="32" t="s">
        <v>1</v>
      </c>
      <c r="M84" s="32" t="s">
        <v>1</v>
      </c>
    </row>
    <row r="85" spans="2:16" ht="51" customHeight="1" x14ac:dyDescent="0.25">
      <c r="B85" s="169"/>
      <c r="C85" s="11" t="s">
        <v>21</v>
      </c>
      <c r="D85" s="33">
        <v>14</v>
      </c>
      <c r="E85" s="33">
        <v>7</v>
      </c>
      <c r="F85" s="33">
        <v>4</v>
      </c>
      <c r="G85" s="33">
        <v>0</v>
      </c>
      <c r="H85" s="32" t="s">
        <v>1</v>
      </c>
      <c r="I85" s="33" t="s">
        <v>11</v>
      </c>
      <c r="J85" s="33" t="s">
        <v>1</v>
      </c>
      <c r="K85" s="32" t="s">
        <v>1</v>
      </c>
      <c r="L85" s="32" t="s">
        <v>1</v>
      </c>
      <c r="M85" s="32" t="s">
        <v>1</v>
      </c>
    </row>
    <row r="86" spans="2:16" ht="16.95" customHeight="1" x14ac:dyDescent="0.25">
      <c r="B86" s="169"/>
      <c r="C86" s="11" t="s">
        <v>2</v>
      </c>
      <c r="D86" s="33">
        <f>D84/D85*100</f>
        <v>100</v>
      </c>
      <c r="E86" s="33">
        <f>E84/E85*100</f>
        <v>100</v>
      </c>
      <c r="F86" s="33">
        <f>F84/F85*100</f>
        <v>100</v>
      </c>
      <c r="G86" s="33" t="s">
        <v>11</v>
      </c>
      <c r="H86" s="33" t="s">
        <v>1</v>
      </c>
      <c r="I86" s="33" t="s">
        <v>11</v>
      </c>
      <c r="J86" s="33" t="s">
        <v>1</v>
      </c>
      <c r="K86" s="33" t="s">
        <v>1</v>
      </c>
      <c r="L86" s="32" t="s">
        <v>1</v>
      </c>
      <c r="M86" s="33" t="s">
        <v>1</v>
      </c>
    </row>
    <row r="87" spans="2:16" ht="16.95" customHeight="1" x14ac:dyDescent="0.25">
      <c r="B87" s="156"/>
      <c r="C87" s="11" t="s">
        <v>0</v>
      </c>
      <c r="D87" s="32">
        <v>3</v>
      </c>
      <c r="E87" s="32">
        <v>3</v>
      </c>
      <c r="F87" s="32">
        <v>3</v>
      </c>
      <c r="G87" s="32">
        <v>0</v>
      </c>
      <c r="H87" s="32" t="s">
        <v>1</v>
      </c>
      <c r="I87" s="32" t="s">
        <v>1</v>
      </c>
      <c r="J87" s="32" t="s">
        <v>1</v>
      </c>
      <c r="K87" s="32" t="s">
        <v>1</v>
      </c>
      <c r="L87" s="32" t="s">
        <v>1</v>
      </c>
      <c r="M87" s="32" t="s">
        <v>1</v>
      </c>
    </row>
    <row r="88" spans="2:16" s="9" customFormat="1" ht="43.2" customHeight="1" x14ac:dyDescent="0.25">
      <c r="B88" s="155" t="s">
        <v>20</v>
      </c>
      <c r="C88" s="166" t="s">
        <v>150</v>
      </c>
      <c r="D88" s="192"/>
      <c r="E88" s="192"/>
      <c r="F88" s="192"/>
      <c r="G88" s="192"/>
      <c r="H88" s="192"/>
      <c r="I88" s="192"/>
      <c r="J88" s="192"/>
      <c r="K88" s="192"/>
      <c r="L88" s="192"/>
      <c r="M88" s="193"/>
      <c r="N88" s="10"/>
    </row>
    <row r="89" spans="2:16" ht="105" customHeight="1" x14ac:dyDescent="0.25">
      <c r="B89" s="169"/>
      <c r="C89" s="11" t="s">
        <v>110</v>
      </c>
      <c r="D89" s="30" t="s">
        <v>105</v>
      </c>
      <c r="E89" s="53" t="s">
        <v>19</v>
      </c>
      <c r="F89" s="53" t="s">
        <v>105</v>
      </c>
      <c r="G89" s="53" t="s">
        <v>19</v>
      </c>
      <c r="H89" s="34" t="s">
        <v>11</v>
      </c>
      <c r="I89" s="34" t="s">
        <v>11</v>
      </c>
      <c r="J89" s="34" t="s">
        <v>11</v>
      </c>
      <c r="K89" s="43" t="s">
        <v>11</v>
      </c>
      <c r="L89" s="43" t="s">
        <v>11</v>
      </c>
      <c r="M89" s="43" t="s">
        <v>11</v>
      </c>
    </row>
    <row r="90" spans="2:16" ht="16.95" customHeight="1" x14ac:dyDescent="0.25">
      <c r="B90" s="156"/>
      <c r="C90" s="11" t="s">
        <v>0</v>
      </c>
      <c r="D90" s="34">
        <v>0</v>
      </c>
      <c r="E90" s="32">
        <v>3</v>
      </c>
      <c r="F90" s="32">
        <v>0</v>
      </c>
      <c r="G90" s="34">
        <v>3</v>
      </c>
      <c r="H90" s="34" t="s">
        <v>1</v>
      </c>
      <c r="I90" s="34" t="s">
        <v>1</v>
      </c>
      <c r="J90" s="34" t="s">
        <v>151</v>
      </c>
      <c r="K90" s="32" t="s">
        <v>1</v>
      </c>
      <c r="L90" s="32" t="s">
        <v>1</v>
      </c>
      <c r="M90" s="32" t="s">
        <v>1</v>
      </c>
    </row>
    <row r="91" spans="2:16" ht="45" customHeight="1" x14ac:dyDescent="0.25">
      <c r="B91" s="155" t="s">
        <v>90</v>
      </c>
      <c r="C91" s="163" t="s">
        <v>152</v>
      </c>
      <c r="D91" s="164"/>
      <c r="E91" s="164"/>
      <c r="F91" s="164"/>
      <c r="G91" s="164"/>
      <c r="H91" s="164"/>
      <c r="I91" s="164"/>
      <c r="J91" s="164"/>
      <c r="K91" s="164"/>
      <c r="L91" s="164"/>
      <c r="M91" s="165"/>
    </row>
    <row r="92" spans="2:16" ht="95.25" customHeight="1" x14ac:dyDescent="0.25">
      <c r="B92" s="169"/>
      <c r="C92" s="11" t="s">
        <v>108</v>
      </c>
      <c r="D92" s="51">
        <v>2</v>
      </c>
      <c r="E92" s="51">
        <v>5</v>
      </c>
      <c r="F92" s="51">
        <v>9</v>
      </c>
      <c r="G92" s="51">
        <v>2</v>
      </c>
      <c r="H92" s="53">
        <v>2</v>
      </c>
      <c r="I92" s="53">
        <v>1</v>
      </c>
      <c r="J92" s="53">
        <v>3</v>
      </c>
      <c r="K92" s="34" t="s">
        <v>11</v>
      </c>
      <c r="L92" s="34" t="s">
        <v>11</v>
      </c>
      <c r="M92" s="34" t="s">
        <v>11</v>
      </c>
      <c r="N92" s="51">
        <v>2</v>
      </c>
      <c r="O92" s="51">
        <v>16</v>
      </c>
      <c r="P92" s="44">
        <f t="shared" ref="P92:P98" si="11">5-(N92/O92*5)</f>
        <v>4.375</v>
      </c>
    </row>
    <row r="93" spans="2:16" ht="81.599999999999994" customHeight="1" x14ac:dyDescent="0.25">
      <c r="B93" s="169"/>
      <c r="C93" s="11" t="s">
        <v>89</v>
      </c>
      <c r="D93" s="51">
        <v>16</v>
      </c>
      <c r="E93" s="51">
        <v>15</v>
      </c>
      <c r="F93" s="51">
        <v>14</v>
      </c>
      <c r="G93" s="51">
        <v>12</v>
      </c>
      <c r="H93" s="53">
        <v>15</v>
      </c>
      <c r="I93" s="53">
        <v>12</v>
      </c>
      <c r="J93" s="53">
        <v>15</v>
      </c>
      <c r="K93" s="34" t="s">
        <v>11</v>
      </c>
      <c r="L93" s="34" t="s">
        <v>11</v>
      </c>
      <c r="M93" s="34" t="s">
        <v>11</v>
      </c>
      <c r="N93" s="51">
        <v>5</v>
      </c>
      <c r="O93" s="51">
        <v>15</v>
      </c>
      <c r="P93" s="44">
        <f t="shared" si="11"/>
        <v>3.3333333333333335</v>
      </c>
    </row>
    <row r="94" spans="2:16" ht="23.4" customHeight="1" x14ac:dyDescent="0.25">
      <c r="B94" s="156"/>
      <c r="C94" s="11" t="s">
        <v>0</v>
      </c>
      <c r="D94" s="44">
        <f t="shared" ref="D94:J94" si="12">5-(D92/D93*5)</f>
        <v>4.375</v>
      </c>
      <c r="E94" s="44">
        <f t="shared" si="12"/>
        <v>3.3333333333333335</v>
      </c>
      <c r="F94" s="44">
        <f t="shared" si="12"/>
        <v>1.7857142857142856</v>
      </c>
      <c r="G94" s="44">
        <f t="shared" si="12"/>
        <v>4.166666666666667</v>
      </c>
      <c r="H94" s="44">
        <f t="shared" si="12"/>
        <v>4.333333333333333</v>
      </c>
      <c r="I94" s="44">
        <f t="shared" si="12"/>
        <v>4.583333333333333</v>
      </c>
      <c r="J94" s="44">
        <f t="shared" si="12"/>
        <v>4</v>
      </c>
      <c r="K94" s="152" t="s">
        <v>1</v>
      </c>
      <c r="L94" s="152" t="s">
        <v>1</v>
      </c>
      <c r="M94" s="152" t="s">
        <v>1</v>
      </c>
      <c r="N94" s="51">
        <v>9</v>
      </c>
      <c r="O94" s="51">
        <v>14</v>
      </c>
      <c r="P94" s="44">
        <f t="shared" si="11"/>
        <v>1.7857142857142856</v>
      </c>
    </row>
    <row r="95" spans="2:16" ht="23.4" customHeight="1" x14ac:dyDescent="0.25">
      <c r="B95" s="155" t="s">
        <v>121</v>
      </c>
      <c r="C95" s="166" t="s">
        <v>153</v>
      </c>
      <c r="D95" s="184"/>
      <c r="E95" s="184"/>
      <c r="F95" s="184"/>
      <c r="G95" s="184"/>
      <c r="H95" s="184"/>
      <c r="I95" s="184"/>
      <c r="J95" s="184"/>
      <c r="K95" s="184"/>
      <c r="L95" s="184"/>
      <c r="M95" s="185"/>
      <c r="N95" s="51">
        <v>2</v>
      </c>
      <c r="O95" s="51">
        <v>12</v>
      </c>
      <c r="P95" s="44">
        <f t="shared" si="11"/>
        <v>4.166666666666667</v>
      </c>
    </row>
    <row r="96" spans="2:16" ht="104.25" customHeight="1" x14ac:dyDescent="0.25">
      <c r="B96" s="156"/>
      <c r="C96" s="11" t="s">
        <v>122</v>
      </c>
      <c r="D96" s="50">
        <v>0</v>
      </c>
      <c r="E96" s="50">
        <v>0</v>
      </c>
      <c r="F96" s="50">
        <v>0</v>
      </c>
      <c r="G96" s="50">
        <v>0</v>
      </c>
      <c r="H96" s="54">
        <v>0</v>
      </c>
      <c r="I96" s="54">
        <v>0</v>
      </c>
      <c r="J96" s="54">
        <v>0</v>
      </c>
      <c r="K96" s="34" t="s">
        <v>11</v>
      </c>
      <c r="L96" s="34" t="s">
        <v>11</v>
      </c>
      <c r="M96" s="34" t="s">
        <v>11</v>
      </c>
      <c r="N96" s="53">
        <v>2</v>
      </c>
      <c r="O96" s="53">
        <v>15</v>
      </c>
      <c r="P96" s="55">
        <f t="shared" si="11"/>
        <v>4.333333333333333</v>
      </c>
    </row>
    <row r="97" spans="1:17" ht="33" customHeight="1" x14ac:dyDescent="0.25">
      <c r="B97" s="56"/>
      <c r="C97" s="11" t="s">
        <v>0</v>
      </c>
      <c r="D97" s="45">
        <v>5</v>
      </c>
      <c r="E97" s="45">
        <v>5</v>
      </c>
      <c r="F97" s="45">
        <v>5</v>
      </c>
      <c r="G97" s="45">
        <v>5</v>
      </c>
      <c r="H97" s="45">
        <v>5</v>
      </c>
      <c r="I97" s="45">
        <v>5</v>
      </c>
      <c r="J97" s="45">
        <v>5</v>
      </c>
      <c r="K97" s="35"/>
      <c r="L97" s="35"/>
      <c r="M97" s="35"/>
      <c r="N97" s="53">
        <v>1</v>
      </c>
      <c r="O97" s="53">
        <v>12</v>
      </c>
      <c r="P97" s="55">
        <f t="shared" si="11"/>
        <v>4.583333333333333</v>
      </c>
    </row>
    <row r="98" spans="1:17" ht="52.5" customHeight="1" x14ac:dyDescent="0.25">
      <c r="B98" s="57"/>
      <c r="C98" s="7" t="s">
        <v>154</v>
      </c>
      <c r="D98" s="44">
        <f>D94+D90+D87+D82+D77+D72+D69+D66+D97</f>
        <v>25.375</v>
      </c>
      <c r="E98" s="44">
        <f t="shared" ref="E98:G98" si="13">E94+E90+E87+E82+E77+E72+E69+E66+E97</f>
        <v>32.333333333333336</v>
      </c>
      <c r="F98" s="44">
        <f t="shared" si="13"/>
        <v>27.785714285714285</v>
      </c>
      <c r="G98" s="44">
        <f t="shared" si="13"/>
        <v>28.166666666666668</v>
      </c>
      <c r="H98" s="44">
        <f>H94+H97</f>
        <v>9.3333333333333321</v>
      </c>
      <c r="I98" s="44">
        <f>I94+I97+I82</f>
        <v>9.5833333333333321</v>
      </c>
      <c r="J98" s="44">
        <f>J94+J97+J82</f>
        <v>9</v>
      </c>
      <c r="K98" s="44" t="s">
        <v>1</v>
      </c>
      <c r="L98" s="44" t="s">
        <v>1</v>
      </c>
      <c r="M98" s="44" t="s">
        <v>1</v>
      </c>
      <c r="N98" s="53">
        <v>3</v>
      </c>
      <c r="O98" s="53">
        <v>15</v>
      </c>
      <c r="P98" s="55">
        <f t="shared" si="11"/>
        <v>4</v>
      </c>
    </row>
    <row r="99" spans="1:17" ht="45" customHeight="1" x14ac:dyDescent="0.25">
      <c r="B99" s="163" t="s">
        <v>130</v>
      </c>
      <c r="C99" s="164"/>
      <c r="D99" s="164"/>
      <c r="E99" s="164"/>
      <c r="F99" s="164"/>
      <c r="G99" s="164"/>
      <c r="H99" s="164"/>
      <c r="I99" s="164"/>
      <c r="J99" s="164"/>
      <c r="K99" s="164"/>
      <c r="L99" s="164"/>
      <c r="M99" s="165"/>
    </row>
    <row r="100" spans="1:17" s="9" customFormat="1" ht="43.2" customHeight="1" x14ac:dyDescent="0.25">
      <c r="A100" s="21" t="s">
        <v>18</v>
      </c>
      <c r="B100" s="155" t="s">
        <v>17</v>
      </c>
      <c r="C100" s="166" t="s">
        <v>155</v>
      </c>
      <c r="D100" s="192"/>
      <c r="E100" s="192"/>
      <c r="F100" s="192"/>
      <c r="G100" s="192"/>
      <c r="H100" s="192"/>
      <c r="I100" s="192"/>
      <c r="J100" s="192"/>
      <c r="K100" s="192"/>
      <c r="L100" s="192"/>
      <c r="M100" s="193"/>
      <c r="N100" s="10"/>
    </row>
    <row r="101" spans="1:17" ht="132" customHeight="1" x14ac:dyDescent="0.25">
      <c r="B101" s="169"/>
      <c r="C101" s="8" t="s">
        <v>16</v>
      </c>
      <c r="D101" s="33" t="s">
        <v>15</v>
      </c>
      <c r="E101" s="33" t="s">
        <v>15</v>
      </c>
      <c r="F101" s="33" t="s">
        <v>15</v>
      </c>
      <c r="G101" s="33" t="s">
        <v>127</v>
      </c>
      <c r="H101" s="33" t="s">
        <v>109</v>
      </c>
      <c r="I101" s="33" t="s">
        <v>109</v>
      </c>
      <c r="J101" s="33" t="s">
        <v>109</v>
      </c>
      <c r="K101" s="33" t="s">
        <v>109</v>
      </c>
      <c r="L101" s="30" t="s">
        <v>128</v>
      </c>
      <c r="M101" s="33" t="s">
        <v>109</v>
      </c>
    </row>
    <row r="102" spans="1:17" x14ac:dyDescent="0.25">
      <c r="B102" s="156"/>
      <c r="C102" s="8" t="s">
        <v>0</v>
      </c>
      <c r="D102" s="12">
        <v>0</v>
      </c>
      <c r="E102" s="12">
        <v>0</v>
      </c>
      <c r="F102" s="12">
        <v>0</v>
      </c>
      <c r="G102" s="12">
        <v>0</v>
      </c>
      <c r="H102" s="46">
        <v>0</v>
      </c>
      <c r="I102" s="12">
        <v>0</v>
      </c>
      <c r="J102" s="12">
        <v>0</v>
      </c>
      <c r="K102" s="12">
        <v>0</v>
      </c>
      <c r="L102" s="12">
        <v>0</v>
      </c>
      <c r="M102" s="12">
        <v>0</v>
      </c>
    </row>
    <row r="103" spans="1:17" s="9" customFormat="1" x14ac:dyDescent="0.25">
      <c r="B103" s="155" t="s">
        <v>14</v>
      </c>
      <c r="C103" s="175" t="s">
        <v>156</v>
      </c>
      <c r="D103" s="176"/>
      <c r="E103" s="176"/>
      <c r="F103" s="176"/>
      <c r="G103" s="176"/>
      <c r="H103" s="176"/>
      <c r="I103" s="176"/>
      <c r="J103" s="176"/>
      <c r="K103" s="176"/>
      <c r="L103" s="176"/>
      <c r="M103" s="177"/>
      <c r="N103" s="10"/>
    </row>
    <row r="104" spans="1:17" ht="115.95" customHeight="1" x14ac:dyDescent="0.25">
      <c r="B104" s="169"/>
      <c r="C104" s="8" t="s">
        <v>13</v>
      </c>
      <c r="D104" s="30" t="s">
        <v>12</v>
      </c>
      <c r="E104" s="30" t="s">
        <v>12</v>
      </c>
      <c r="F104" s="30" t="s">
        <v>12</v>
      </c>
      <c r="G104" s="30" t="s">
        <v>12</v>
      </c>
      <c r="H104" s="30" t="s">
        <v>11</v>
      </c>
      <c r="I104" s="30" t="s">
        <v>11</v>
      </c>
      <c r="J104" s="30" t="s">
        <v>11</v>
      </c>
      <c r="K104" s="30" t="s">
        <v>11</v>
      </c>
      <c r="L104" s="30" t="s">
        <v>12</v>
      </c>
      <c r="M104" s="30" t="s">
        <v>1</v>
      </c>
    </row>
    <row r="105" spans="1:17" s="9" customFormat="1" x14ac:dyDescent="0.25">
      <c r="B105" s="156"/>
      <c r="C105" s="8" t="s">
        <v>0</v>
      </c>
      <c r="D105" s="46">
        <v>3</v>
      </c>
      <c r="E105" s="46">
        <v>3</v>
      </c>
      <c r="F105" s="46">
        <v>3</v>
      </c>
      <c r="G105" s="46">
        <v>3</v>
      </c>
      <c r="H105" s="46">
        <v>0</v>
      </c>
      <c r="I105" s="46">
        <v>0</v>
      </c>
      <c r="J105" s="46">
        <v>0</v>
      </c>
      <c r="K105" s="46">
        <v>0</v>
      </c>
      <c r="L105" s="46">
        <v>3</v>
      </c>
      <c r="M105" s="46">
        <v>0</v>
      </c>
      <c r="N105" s="10"/>
    </row>
    <row r="106" spans="1:17" s="9" customFormat="1" ht="28.8" customHeight="1" x14ac:dyDescent="0.25">
      <c r="B106" s="155" t="s">
        <v>10</v>
      </c>
      <c r="C106" s="175" t="s">
        <v>157</v>
      </c>
      <c r="D106" s="176"/>
      <c r="E106" s="176"/>
      <c r="F106" s="176"/>
      <c r="G106" s="176"/>
      <c r="H106" s="176"/>
      <c r="I106" s="176"/>
      <c r="J106" s="176"/>
      <c r="K106" s="176"/>
      <c r="L106" s="176"/>
      <c r="M106" s="177"/>
      <c r="N106" s="10"/>
    </row>
    <row r="107" spans="1:17" ht="102.6" customHeight="1" x14ac:dyDescent="0.25">
      <c r="B107" s="169"/>
      <c r="C107" s="8" t="s">
        <v>91</v>
      </c>
      <c r="D107" s="25">
        <v>0</v>
      </c>
      <c r="E107" s="25">
        <v>0</v>
      </c>
      <c r="F107" s="25">
        <v>0</v>
      </c>
      <c r="G107" s="25">
        <v>9030.08</v>
      </c>
      <c r="H107" s="25">
        <v>730.07</v>
      </c>
      <c r="I107" s="25">
        <v>160.11000000000001</v>
      </c>
      <c r="J107" s="25">
        <v>0</v>
      </c>
      <c r="K107" s="25">
        <v>0</v>
      </c>
      <c r="L107" s="25">
        <v>1310</v>
      </c>
      <c r="M107" s="25">
        <v>0</v>
      </c>
      <c r="O107" s="52">
        <v>9030.08</v>
      </c>
      <c r="P107" s="48">
        <v>498751.48</v>
      </c>
      <c r="Q107" s="36">
        <f>O107/P107</f>
        <v>1.8105369832687013E-2</v>
      </c>
    </row>
    <row r="108" spans="1:17" ht="70.2" customHeight="1" x14ac:dyDescent="0.25">
      <c r="B108" s="169"/>
      <c r="C108" s="8" t="s">
        <v>92</v>
      </c>
      <c r="D108" s="26">
        <v>765739.26</v>
      </c>
      <c r="E108" s="26">
        <v>368160.02</v>
      </c>
      <c r="F108" s="26">
        <v>413280.31</v>
      </c>
      <c r="G108" s="26">
        <v>498751.48</v>
      </c>
      <c r="H108" s="26">
        <v>231804.9</v>
      </c>
      <c r="I108" s="26">
        <v>79193.649999999994</v>
      </c>
      <c r="J108" s="26">
        <v>25610.45</v>
      </c>
      <c r="K108" s="26">
        <v>171393.88</v>
      </c>
      <c r="L108" s="26">
        <v>67981.5</v>
      </c>
      <c r="M108" s="26">
        <v>41593.65</v>
      </c>
      <c r="O108" s="52">
        <v>730.07</v>
      </c>
      <c r="P108" s="48">
        <v>231804.9</v>
      </c>
      <c r="Q108" s="36">
        <f>O108/P108</f>
        <v>3.1495020165665179E-3</v>
      </c>
    </row>
    <row r="109" spans="1:17" x14ac:dyDescent="0.25">
      <c r="B109" s="169"/>
      <c r="C109" s="8" t="s">
        <v>2</v>
      </c>
      <c r="D109" s="41">
        <f t="shared" ref="D109:M109" si="14">D107/D108</f>
        <v>0</v>
      </c>
      <c r="E109" s="36">
        <f t="shared" si="14"/>
        <v>0</v>
      </c>
      <c r="F109" s="36">
        <f t="shared" si="14"/>
        <v>0</v>
      </c>
      <c r="G109" s="36">
        <f t="shared" si="14"/>
        <v>1.8105369832687013E-2</v>
      </c>
      <c r="H109" s="36">
        <f t="shared" si="14"/>
        <v>3.1495020165665179E-3</v>
      </c>
      <c r="I109" s="36">
        <f t="shared" si="14"/>
        <v>2.0217530067120283E-3</v>
      </c>
      <c r="J109" s="36">
        <f t="shared" si="14"/>
        <v>0</v>
      </c>
      <c r="K109" s="36">
        <f t="shared" si="14"/>
        <v>0</v>
      </c>
      <c r="L109" s="36">
        <f t="shared" si="14"/>
        <v>1.9269948441855506E-2</v>
      </c>
      <c r="M109" s="36">
        <f t="shared" si="14"/>
        <v>0</v>
      </c>
      <c r="O109" s="52">
        <v>160.11000000000001</v>
      </c>
      <c r="P109" s="48">
        <v>79193.649999999994</v>
      </c>
      <c r="Q109" s="36">
        <f>O109/P109</f>
        <v>2.0217530067120283E-3</v>
      </c>
    </row>
    <row r="110" spans="1:17" x14ac:dyDescent="0.25">
      <c r="B110" s="156"/>
      <c r="C110" s="8" t="s">
        <v>0</v>
      </c>
      <c r="D110" s="34">
        <v>5</v>
      </c>
      <c r="E110" s="34">
        <v>5</v>
      </c>
      <c r="F110" s="34">
        <v>5</v>
      </c>
      <c r="G110" s="34">
        <v>3</v>
      </c>
      <c r="H110" s="34">
        <v>3</v>
      </c>
      <c r="I110" s="34">
        <v>3</v>
      </c>
      <c r="J110" s="34">
        <v>5</v>
      </c>
      <c r="K110" s="34">
        <v>5</v>
      </c>
      <c r="L110" s="34">
        <v>3</v>
      </c>
      <c r="M110" s="34">
        <v>5</v>
      </c>
      <c r="O110" s="52">
        <v>1310</v>
      </c>
      <c r="P110" s="48">
        <v>67981.5</v>
      </c>
      <c r="Q110" s="36">
        <f>O110/P110</f>
        <v>1.9269948441855506E-2</v>
      </c>
    </row>
    <row r="111" spans="1:17" ht="45" customHeight="1" x14ac:dyDescent="0.25">
      <c r="B111" s="57"/>
      <c r="C111" s="7" t="s">
        <v>158</v>
      </c>
      <c r="D111" s="34">
        <f>D110+D105+D102</f>
        <v>8</v>
      </c>
      <c r="E111" s="34">
        <f t="shared" ref="E111:M111" si="15">E110+E105+E102</f>
        <v>8</v>
      </c>
      <c r="F111" s="34">
        <f t="shared" si="15"/>
        <v>8</v>
      </c>
      <c r="G111" s="34">
        <f t="shared" si="15"/>
        <v>6</v>
      </c>
      <c r="H111" s="34">
        <f t="shared" si="15"/>
        <v>3</v>
      </c>
      <c r="I111" s="34">
        <f t="shared" si="15"/>
        <v>3</v>
      </c>
      <c r="J111" s="34">
        <f t="shared" si="15"/>
        <v>5</v>
      </c>
      <c r="K111" s="34">
        <f t="shared" si="15"/>
        <v>5</v>
      </c>
      <c r="L111" s="34">
        <f t="shared" si="15"/>
        <v>6</v>
      </c>
      <c r="M111" s="34">
        <f t="shared" si="15"/>
        <v>5</v>
      </c>
    </row>
    <row r="112" spans="1:17" ht="21" customHeight="1" x14ac:dyDescent="0.25">
      <c r="B112" s="163" t="s">
        <v>93</v>
      </c>
      <c r="C112" s="164"/>
      <c r="D112" s="164"/>
      <c r="E112" s="164"/>
      <c r="F112" s="164"/>
      <c r="G112" s="164"/>
      <c r="H112" s="164"/>
      <c r="I112" s="164"/>
      <c r="J112" s="164"/>
      <c r="K112" s="164"/>
      <c r="L112" s="164"/>
      <c r="M112" s="165"/>
    </row>
    <row r="113" spans="2:18" x14ac:dyDescent="0.25">
      <c r="B113" s="155" t="s">
        <v>9</v>
      </c>
      <c r="C113" s="175" t="s">
        <v>159</v>
      </c>
      <c r="D113" s="176"/>
      <c r="E113" s="176"/>
      <c r="F113" s="176"/>
      <c r="G113" s="176"/>
      <c r="H113" s="176"/>
      <c r="I113" s="176"/>
      <c r="J113" s="176"/>
      <c r="K113" s="176"/>
      <c r="L113" s="176"/>
      <c r="M113" s="177"/>
    </row>
    <row r="114" spans="2:18" ht="62.4" x14ac:dyDescent="0.25">
      <c r="B114" s="169"/>
      <c r="C114" s="8" t="s">
        <v>8</v>
      </c>
      <c r="D114" s="30" t="s">
        <v>7</v>
      </c>
      <c r="E114" s="30" t="s">
        <v>7</v>
      </c>
      <c r="F114" s="30" t="s">
        <v>7</v>
      </c>
      <c r="G114" s="30" t="s">
        <v>7</v>
      </c>
      <c r="H114" s="30" t="s">
        <v>7</v>
      </c>
      <c r="I114" s="30" t="s">
        <v>7</v>
      </c>
      <c r="J114" s="30" t="s">
        <v>7</v>
      </c>
      <c r="K114" s="30" t="s">
        <v>7</v>
      </c>
      <c r="L114" s="30" t="s">
        <v>7</v>
      </c>
      <c r="M114" s="30" t="s">
        <v>7</v>
      </c>
    </row>
    <row r="115" spans="2:18" x14ac:dyDescent="0.25">
      <c r="B115" s="156"/>
      <c r="C115" s="8" t="s">
        <v>0</v>
      </c>
      <c r="D115" s="34">
        <v>5</v>
      </c>
      <c r="E115" s="34">
        <v>5</v>
      </c>
      <c r="F115" s="34">
        <v>5</v>
      </c>
      <c r="G115" s="34">
        <v>5</v>
      </c>
      <c r="H115" s="34">
        <v>5</v>
      </c>
      <c r="I115" s="34">
        <v>5</v>
      </c>
      <c r="J115" s="34">
        <v>5</v>
      </c>
      <c r="K115" s="34">
        <v>5</v>
      </c>
      <c r="L115" s="34">
        <v>5</v>
      </c>
      <c r="M115" s="34">
        <v>5</v>
      </c>
    </row>
    <row r="116" spans="2:18" x14ac:dyDescent="0.25">
      <c r="B116" s="155" t="s">
        <v>6</v>
      </c>
      <c r="C116" s="175" t="s">
        <v>160</v>
      </c>
      <c r="D116" s="176"/>
      <c r="E116" s="176"/>
      <c r="F116" s="176"/>
      <c r="G116" s="176"/>
      <c r="H116" s="176"/>
      <c r="I116" s="176"/>
      <c r="J116" s="176"/>
      <c r="K116" s="176"/>
      <c r="L116" s="176"/>
      <c r="M116" s="177"/>
    </row>
    <row r="117" spans="2:18" ht="62.4" x14ac:dyDescent="0.25">
      <c r="B117" s="169"/>
      <c r="C117" s="8" t="s">
        <v>5</v>
      </c>
      <c r="D117" s="37">
        <v>0</v>
      </c>
      <c r="E117" s="37">
        <v>0</v>
      </c>
      <c r="F117" s="37">
        <v>0</v>
      </c>
      <c r="G117" s="37">
        <v>0</v>
      </c>
      <c r="H117" s="37">
        <v>0</v>
      </c>
      <c r="I117" s="37">
        <v>111.89</v>
      </c>
      <c r="J117" s="37">
        <v>0</v>
      </c>
      <c r="K117" s="37">
        <v>0</v>
      </c>
      <c r="L117" s="37">
        <v>0</v>
      </c>
      <c r="M117" s="37">
        <v>0</v>
      </c>
    </row>
    <row r="118" spans="2:18" x14ac:dyDescent="0.25">
      <c r="B118" s="156"/>
      <c r="C118" s="8" t="s">
        <v>0</v>
      </c>
      <c r="D118" s="34">
        <v>5</v>
      </c>
      <c r="E118" s="34">
        <v>5</v>
      </c>
      <c r="F118" s="34">
        <v>5</v>
      </c>
      <c r="G118" s="34">
        <v>5</v>
      </c>
      <c r="H118" s="34">
        <v>5</v>
      </c>
      <c r="I118" s="34">
        <v>0</v>
      </c>
      <c r="J118" s="34">
        <v>5</v>
      </c>
      <c r="K118" s="34">
        <v>5</v>
      </c>
      <c r="L118" s="34">
        <v>5</v>
      </c>
      <c r="M118" s="34">
        <v>5</v>
      </c>
    </row>
    <row r="119" spans="2:18" ht="45" customHeight="1" x14ac:dyDescent="0.25">
      <c r="B119" s="57"/>
      <c r="C119" s="7" t="s">
        <v>161</v>
      </c>
      <c r="D119" s="34">
        <f t="shared" ref="D119:M119" si="16">D118+D115</f>
        <v>10</v>
      </c>
      <c r="E119" s="34">
        <f t="shared" si="16"/>
        <v>10</v>
      </c>
      <c r="F119" s="34">
        <f t="shared" si="16"/>
        <v>10</v>
      </c>
      <c r="G119" s="34">
        <f t="shared" si="16"/>
        <v>10</v>
      </c>
      <c r="H119" s="34">
        <f t="shared" si="16"/>
        <v>10</v>
      </c>
      <c r="I119" s="34">
        <f t="shared" si="16"/>
        <v>5</v>
      </c>
      <c r="J119" s="34">
        <f t="shared" si="16"/>
        <v>10</v>
      </c>
      <c r="K119" s="34">
        <f t="shared" si="16"/>
        <v>10</v>
      </c>
      <c r="L119" s="34">
        <f t="shared" si="16"/>
        <v>10</v>
      </c>
      <c r="M119" s="34">
        <f t="shared" si="16"/>
        <v>10</v>
      </c>
    </row>
    <row r="120" spans="2:18" x14ac:dyDescent="0.25">
      <c r="B120" s="163" t="s">
        <v>94</v>
      </c>
      <c r="C120" s="164"/>
      <c r="D120" s="164"/>
      <c r="E120" s="164"/>
      <c r="F120" s="164"/>
      <c r="G120" s="164"/>
      <c r="H120" s="164"/>
      <c r="I120" s="164"/>
      <c r="J120" s="164"/>
      <c r="K120" s="164"/>
      <c r="L120" s="164"/>
      <c r="M120" s="165"/>
    </row>
    <row r="121" spans="2:18" x14ac:dyDescent="0.25">
      <c r="B121" s="155" t="s">
        <v>4</v>
      </c>
      <c r="C121" s="175" t="s">
        <v>162</v>
      </c>
      <c r="D121" s="176"/>
      <c r="E121" s="176"/>
      <c r="F121" s="176"/>
      <c r="G121" s="176"/>
      <c r="H121" s="176"/>
      <c r="I121" s="176"/>
      <c r="J121" s="176"/>
      <c r="K121" s="176"/>
      <c r="L121" s="176"/>
      <c r="M121" s="177"/>
    </row>
    <row r="122" spans="2:18" ht="83.4" customHeight="1" x14ac:dyDescent="0.3">
      <c r="B122" s="169"/>
      <c r="C122" s="8" t="s">
        <v>95</v>
      </c>
      <c r="D122" s="25">
        <v>24132</v>
      </c>
      <c r="E122" s="25">
        <v>88.01</v>
      </c>
      <c r="F122" s="25">
        <v>1077.77</v>
      </c>
      <c r="G122" s="25">
        <v>141336.66</v>
      </c>
      <c r="H122" s="25">
        <v>39549.85</v>
      </c>
      <c r="I122" s="25">
        <v>16484.79</v>
      </c>
      <c r="J122" s="22">
        <v>642.9</v>
      </c>
      <c r="K122" s="26">
        <v>366088.49</v>
      </c>
      <c r="L122" s="25">
        <v>18775.3</v>
      </c>
      <c r="M122" s="25">
        <v>15404.48</v>
      </c>
      <c r="N122" s="146">
        <f>M122-M123</f>
        <v>-1595.4700000000012</v>
      </c>
      <c r="O122" s="52">
        <v>24132</v>
      </c>
      <c r="P122" s="48">
        <v>181488</v>
      </c>
      <c r="Q122" s="36">
        <f t="shared" ref="Q122:Q131" si="17">O122/P122</f>
        <v>0.1329674689235652</v>
      </c>
      <c r="R122" s="34">
        <v>0</v>
      </c>
    </row>
    <row r="123" spans="2:18" ht="179.4" customHeight="1" x14ac:dyDescent="0.25">
      <c r="B123" s="169"/>
      <c r="C123" s="11" t="s">
        <v>96</v>
      </c>
      <c r="D123" s="26">
        <v>181488</v>
      </c>
      <c r="E123" s="26">
        <v>916.58</v>
      </c>
      <c r="F123" s="26">
        <v>3911.85</v>
      </c>
      <c r="G123" s="26">
        <v>201234.86</v>
      </c>
      <c r="H123" s="26">
        <v>49226.47</v>
      </c>
      <c r="I123" s="26">
        <v>33852.33</v>
      </c>
      <c r="J123" s="22">
        <v>941.23</v>
      </c>
      <c r="K123" s="25">
        <v>384152.47</v>
      </c>
      <c r="L123" s="26">
        <v>23096.51</v>
      </c>
      <c r="M123" s="22">
        <v>16999.95</v>
      </c>
      <c r="O123" s="52">
        <v>88.01</v>
      </c>
      <c r="P123" s="48">
        <v>916.58</v>
      </c>
      <c r="Q123" s="36">
        <f t="shared" si="17"/>
        <v>9.6019987344257998E-2</v>
      </c>
      <c r="R123" s="34">
        <v>0</v>
      </c>
    </row>
    <row r="124" spans="2:18" x14ac:dyDescent="0.25">
      <c r="B124" s="169"/>
      <c r="C124" s="8" t="s">
        <v>2</v>
      </c>
      <c r="D124" s="36">
        <f>D122/D123</f>
        <v>0.1329674689235652</v>
      </c>
      <c r="E124" s="36">
        <f t="shared" ref="E124:M124" si="18">E122/E123</f>
        <v>9.6019987344257998E-2</v>
      </c>
      <c r="F124" s="36">
        <f t="shared" si="18"/>
        <v>0.27551414292470316</v>
      </c>
      <c r="G124" s="36">
        <f t="shared" si="18"/>
        <v>0.70234680015182271</v>
      </c>
      <c r="H124" s="36">
        <f t="shared" si="18"/>
        <v>0.80342648985393428</v>
      </c>
      <c r="I124" s="36">
        <f t="shared" si="18"/>
        <v>0.48696175418353771</v>
      </c>
      <c r="J124" s="36">
        <f t="shared" si="18"/>
        <v>0.68304240196338828</v>
      </c>
      <c r="K124" s="36">
        <f t="shared" si="18"/>
        <v>0.95297705621937046</v>
      </c>
      <c r="L124" s="36">
        <f t="shared" si="18"/>
        <v>0.81290636550716977</v>
      </c>
      <c r="M124" s="36">
        <f t="shared" si="18"/>
        <v>0.90614854749572782</v>
      </c>
      <c r="O124" s="52">
        <v>1077.77</v>
      </c>
      <c r="P124" s="48">
        <v>3911.85</v>
      </c>
      <c r="Q124" s="36">
        <f t="shared" si="17"/>
        <v>0.27551414292470316</v>
      </c>
      <c r="R124" s="34">
        <v>0</v>
      </c>
    </row>
    <row r="125" spans="2:18" x14ac:dyDescent="0.25">
      <c r="B125" s="156"/>
      <c r="C125" s="8" t="s">
        <v>0</v>
      </c>
      <c r="D125" s="34">
        <v>0</v>
      </c>
      <c r="E125" s="34">
        <v>0</v>
      </c>
      <c r="F125" s="34">
        <v>0</v>
      </c>
      <c r="G125" s="34">
        <v>5</v>
      </c>
      <c r="H125" s="34">
        <v>5</v>
      </c>
      <c r="I125" s="34">
        <v>3</v>
      </c>
      <c r="J125" s="34">
        <v>5</v>
      </c>
      <c r="K125" s="34">
        <v>5</v>
      </c>
      <c r="L125" s="34">
        <v>5</v>
      </c>
      <c r="M125" s="34">
        <v>5</v>
      </c>
      <c r="O125" s="52">
        <v>141336.66</v>
      </c>
      <c r="P125" s="48">
        <v>201234.86</v>
      </c>
      <c r="Q125" s="36">
        <f t="shared" si="17"/>
        <v>0.70234680015182271</v>
      </c>
      <c r="R125" s="34">
        <v>5</v>
      </c>
    </row>
    <row r="126" spans="2:18" ht="48" customHeight="1" x14ac:dyDescent="0.25">
      <c r="B126" s="155" t="s">
        <v>3</v>
      </c>
      <c r="C126" s="166" t="s">
        <v>164</v>
      </c>
      <c r="D126" s="192"/>
      <c r="E126" s="192"/>
      <c r="F126" s="192"/>
      <c r="G126" s="192"/>
      <c r="H126" s="192"/>
      <c r="I126" s="192"/>
      <c r="J126" s="192"/>
      <c r="K126" s="192"/>
      <c r="L126" s="192"/>
      <c r="M126" s="193"/>
      <c r="O126" s="52">
        <v>39549.85</v>
      </c>
      <c r="P126" s="48">
        <v>49226.47</v>
      </c>
      <c r="Q126" s="36">
        <f t="shared" si="17"/>
        <v>0.80342648985393428</v>
      </c>
      <c r="R126" s="34">
        <v>5</v>
      </c>
    </row>
    <row r="127" spans="2:18" ht="109.2" x14ac:dyDescent="0.25">
      <c r="B127" s="169"/>
      <c r="C127" s="11" t="s">
        <v>97</v>
      </c>
      <c r="D127" s="25">
        <v>15165</v>
      </c>
      <c r="E127" s="25">
        <v>150.9</v>
      </c>
      <c r="F127" s="25">
        <v>740.02</v>
      </c>
      <c r="G127" s="25">
        <v>62404.13</v>
      </c>
      <c r="H127" s="25">
        <v>9779.81</v>
      </c>
      <c r="I127" s="25">
        <v>4107.1099999999997</v>
      </c>
      <c r="J127" s="25">
        <v>642.9</v>
      </c>
      <c r="K127" s="25">
        <v>88734.97</v>
      </c>
      <c r="L127" s="25">
        <v>3464.48</v>
      </c>
      <c r="M127" s="25">
        <v>493</v>
      </c>
      <c r="O127" s="52">
        <v>16484.79</v>
      </c>
      <c r="P127" s="48">
        <v>33852.33</v>
      </c>
      <c r="Q127" s="36">
        <f t="shared" si="17"/>
        <v>0.48696175418353771</v>
      </c>
      <c r="R127" s="34">
        <v>3</v>
      </c>
    </row>
    <row r="128" spans="2:18" ht="171.6" x14ac:dyDescent="0.25">
      <c r="B128" s="169"/>
      <c r="C128" s="11" t="s">
        <v>98</v>
      </c>
      <c r="D128" s="26">
        <v>181488</v>
      </c>
      <c r="E128" s="26">
        <v>1200.68</v>
      </c>
      <c r="F128" s="26">
        <v>1077.77</v>
      </c>
      <c r="G128" s="26">
        <v>165255.78</v>
      </c>
      <c r="H128" s="26">
        <v>17577.669999999998</v>
      </c>
      <c r="I128" s="27">
        <v>12624.29</v>
      </c>
      <c r="J128" s="26">
        <v>941.23</v>
      </c>
      <c r="K128" s="26">
        <v>366088.49</v>
      </c>
      <c r="L128" s="26">
        <v>19632.04</v>
      </c>
      <c r="M128" s="26">
        <v>493</v>
      </c>
      <c r="O128" s="47">
        <v>642.9</v>
      </c>
      <c r="P128" s="47">
        <v>941.23</v>
      </c>
      <c r="Q128" s="36">
        <f t="shared" si="17"/>
        <v>0.68304240196338828</v>
      </c>
      <c r="R128" s="34">
        <v>5</v>
      </c>
    </row>
    <row r="129" spans="2:18" x14ac:dyDescent="0.25">
      <c r="B129" s="169"/>
      <c r="C129" s="11" t="s">
        <v>2</v>
      </c>
      <c r="D129" s="36">
        <f t="shared" ref="D129:M129" si="19">D127/D128</f>
        <v>8.3559243586352819E-2</v>
      </c>
      <c r="E129" s="36">
        <f t="shared" si="19"/>
        <v>0.12567878202352001</v>
      </c>
      <c r="F129" s="36">
        <f t="shared" si="19"/>
        <v>0.68662144984551432</v>
      </c>
      <c r="G129" s="36">
        <f t="shared" si="19"/>
        <v>0.37762146655324247</v>
      </c>
      <c r="H129" s="36">
        <f t="shared" si="19"/>
        <v>0.55637692595207444</v>
      </c>
      <c r="I129" s="36">
        <f t="shared" si="19"/>
        <v>0.32533393957204715</v>
      </c>
      <c r="J129" s="36">
        <f t="shared" si="19"/>
        <v>0.68304240196338828</v>
      </c>
      <c r="K129" s="36">
        <f t="shared" si="19"/>
        <v>0.24238666995512478</v>
      </c>
      <c r="L129" s="36">
        <f t="shared" si="19"/>
        <v>0.17647070808739182</v>
      </c>
      <c r="M129" s="36">
        <f t="shared" si="19"/>
        <v>1</v>
      </c>
      <c r="O129" s="48">
        <v>366088.49</v>
      </c>
      <c r="P129" s="52">
        <v>384152.47</v>
      </c>
      <c r="Q129" s="36">
        <f t="shared" si="17"/>
        <v>0.95297705621937046</v>
      </c>
      <c r="R129" s="34">
        <v>5</v>
      </c>
    </row>
    <row r="130" spans="2:18" x14ac:dyDescent="0.25">
      <c r="B130" s="156"/>
      <c r="C130" s="11" t="s">
        <v>0</v>
      </c>
      <c r="D130" s="34">
        <v>0</v>
      </c>
      <c r="E130" s="34">
        <v>0</v>
      </c>
      <c r="F130" s="34">
        <v>5</v>
      </c>
      <c r="G130" s="34">
        <v>5</v>
      </c>
      <c r="H130" s="34">
        <v>5</v>
      </c>
      <c r="I130" s="34">
        <v>5</v>
      </c>
      <c r="J130" s="34">
        <v>5</v>
      </c>
      <c r="K130" s="34">
        <v>5</v>
      </c>
      <c r="L130" s="34">
        <v>5</v>
      </c>
      <c r="M130" s="34">
        <v>5</v>
      </c>
      <c r="O130" s="52">
        <v>18775.3</v>
      </c>
      <c r="P130" s="48">
        <v>23096.51</v>
      </c>
      <c r="Q130" s="36">
        <f t="shared" si="17"/>
        <v>0.81290636550716977</v>
      </c>
      <c r="R130" s="34">
        <v>5</v>
      </c>
    </row>
    <row r="131" spans="2:18" ht="28.2" customHeight="1" x14ac:dyDescent="0.25">
      <c r="B131" s="155" t="s">
        <v>103</v>
      </c>
      <c r="C131" s="175" t="s">
        <v>163</v>
      </c>
      <c r="D131" s="176"/>
      <c r="E131" s="176"/>
      <c r="F131" s="176"/>
      <c r="G131" s="176"/>
      <c r="H131" s="176"/>
      <c r="I131" s="176"/>
      <c r="J131" s="176"/>
      <c r="K131" s="176"/>
      <c r="L131" s="176"/>
      <c r="M131" s="177"/>
      <c r="O131" s="52">
        <v>18926.39</v>
      </c>
      <c r="P131" s="47">
        <v>16999.95</v>
      </c>
      <c r="Q131" s="36">
        <f t="shared" si="17"/>
        <v>1.1133203332950978</v>
      </c>
      <c r="R131" s="34">
        <v>5</v>
      </c>
    </row>
    <row r="132" spans="2:18" ht="222.75" customHeight="1" x14ac:dyDescent="0.25">
      <c r="B132" s="169"/>
      <c r="C132" s="11" t="s">
        <v>99</v>
      </c>
      <c r="D132" s="25">
        <v>442.48</v>
      </c>
      <c r="E132" s="25">
        <v>477.22</v>
      </c>
      <c r="F132" s="25">
        <v>2075.13</v>
      </c>
      <c r="G132" s="25">
        <v>1974.28</v>
      </c>
      <c r="H132" s="25">
        <v>15558.16</v>
      </c>
      <c r="I132" s="25">
        <v>2504.0300000000002</v>
      </c>
      <c r="J132" s="25">
        <v>313.92</v>
      </c>
      <c r="K132" s="25">
        <v>1121.93</v>
      </c>
      <c r="L132" s="25">
        <v>2458.7199999999998</v>
      </c>
      <c r="M132" s="25">
        <v>660.55</v>
      </c>
      <c r="O132" s="22">
        <v>19855.47</v>
      </c>
      <c r="P132" s="27">
        <v>10669.85</v>
      </c>
    </row>
    <row r="133" spans="2:18" ht="62.4" x14ac:dyDescent="0.25">
      <c r="B133" s="169"/>
      <c r="C133" s="8" t="s">
        <v>101</v>
      </c>
      <c r="D133" s="25">
        <v>25.3</v>
      </c>
      <c r="E133" s="25">
        <v>13.67</v>
      </c>
      <c r="F133" s="25">
        <v>16.32</v>
      </c>
      <c r="G133" s="25">
        <v>36.229999999999997</v>
      </c>
      <c r="H133" s="25">
        <v>171.69</v>
      </c>
      <c r="I133" s="25">
        <v>40.5</v>
      </c>
      <c r="J133" s="25">
        <v>12.58</v>
      </c>
      <c r="K133" s="25">
        <v>29.98</v>
      </c>
      <c r="L133" s="25">
        <v>13.08</v>
      </c>
      <c r="M133" s="25">
        <v>25.33</v>
      </c>
      <c r="O133" s="52">
        <v>442.48</v>
      </c>
      <c r="P133" s="52">
        <v>25.3</v>
      </c>
      <c r="Q133" s="36">
        <v>-0.6778859628369156</v>
      </c>
      <c r="R133" s="34">
        <v>5</v>
      </c>
    </row>
    <row r="134" spans="2:18" ht="154.19999999999999" customHeight="1" x14ac:dyDescent="0.25">
      <c r="B134" s="169"/>
      <c r="C134" s="8" t="s">
        <v>100</v>
      </c>
      <c r="D134" s="25">
        <v>4969.1099999999997</v>
      </c>
      <c r="E134" s="25">
        <v>4969.1099999999997</v>
      </c>
      <c r="F134" s="25">
        <v>4969.1099999999997</v>
      </c>
      <c r="G134" s="25">
        <v>4969.1099999999997</v>
      </c>
      <c r="H134" s="25">
        <v>18376.11</v>
      </c>
      <c r="I134" s="25">
        <v>18376.11</v>
      </c>
      <c r="J134" s="25">
        <v>18376.11</v>
      </c>
      <c r="K134" s="25">
        <v>4241.2</v>
      </c>
      <c r="L134" s="25">
        <v>4241.2</v>
      </c>
      <c r="M134" s="25">
        <v>4241.2</v>
      </c>
      <c r="O134" s="52">
        <v>477.22</v>
      </c>
      <c r="P134" s="52">
        <v>13.67</v>
      </c>
      <c r="Q134" s="36">
        <v>-0.35703601271739555</v>
      </c>
      <c r="R134" s="34">
        <v>5</v>
      </c>
    </row>
    <row r="135" spans="2:18" ht="78" x14ac:dyDescent="0.25">
      <c r="B135" s="169"/>
      <c r="C135" s="8" t="s">
        <v>102</v>
      </c>
      <c r="D135" s="25">
        <v>91.52</v>
      </c>
      <c r="E135" s="25">
        <v>91.52</v>
      </c>
      <c r="F135" s="25">
        <v>91.52</v>
      </c>
      <c r="G135" s="25">
        <v>91.52</v>
      </c>
      <c r="H135" s="25">
        <v>224.77</v>
      </c>
      <c r="I135" s="25">
        <v>224.77</v>
      </c>
      <c r="J135" s="25">
        <v>224.77</v>
      </c>
      <c r="K135" s="25">
        <v>68.39</v>
      </c>
      <c r="L135" s="25">
        <v>68.39</v>
      </c>
      <c r="M135" s="25">
        <v>68.39</v>
      </c>
      <c r="O135" s="52">
        <v>2075.13</v>
      </c>
      <c r="P135" s="52">
        <v>16.32</v>
      </c>
      <c r="Q135" s="36">
        <v>1.3418640583064536</v>
      </c>
      <c r="R135" s="34">
        <v>0</v>
      </c>
    </row>
    <row r="136" spans="2:18" x14ac:dyDescent="0.25">
      <c r="B136" s="169"/>
      <c r="C136" s="8" t="s">
        <v>2</v>
      </c>
      <c r="D136" s="36">
        <f>(D132/D133-D134/D135)/(D134/D135)</f>
        <v>-0.67788531460405876</v>
      </c>
      <c r="E136" s="36">
        <f t="shared" ref="E136:M136" si="20">(E132/E133-E134/E135)/(E134/E135)</f>
        <v>-0.35703471879557191</v>
      </c>
      <c r="F136" s="36">
        <f t="shared" si="20"/>
        <v>1.3418687711505208</v>
      </c>
      <c r="G136" s="36">
        <f>(G132/G133-G134/G135)/(G134/G135)</f>
        <v>3.6396555407577761E-3</v>
      </c>
      <c r="H136" s="36">
        <f t="shared" si="20"/>
        <v>0.10840377571913279</v>
      </c>
      <c r="I136" s="36">
        <f t="shared" si="20"/>
        <v>-0.2437432426942466</v>
      </c>
      <c r="J136" s="36">
        <f>(J132/J133-J134/J135)/(J134/J135)</f>
        <v>-0.69477288744840304</v>
      </c>
      <c r="K136" s="36">
        <f t="shared" si="20"/>
        <v>-0.39655459655363312</v>
      </c>
      <c r="L136" s="36">
        <f t="shared" si="20"/>
        <v>2.0311343134379194</v>
      </c>
      <c r="M136" s="36">
        <f t="shared" si="20"/>
        <v>-0.5794919074255851</v>
      </c>
      <c r="O136" s="52">
        <v>1974.28</v>
      </c>
      <c r="P136" s="52">
        <v>36.229999999999997</v>
      </c>
      <c r="Q136" s="36">
        <v>3.6376357874502493E-3</v>
      </c>
      <c r="R136" s="34">
        <v>0</v>
      </c>
    </row>
    <row r="137" spans="2:18" x14ac:dyDescent="0.25">
      <c r="B137" s="156"/>
      <c r="C137" s="8" t="s">
        <v>0</v>
      </c>
      <c r="D137" s="34">
        <v>5</v>
      </c>
      <c r="E137" s="34">
        <v>5</v>
      </c>
      <c r="F137" s="34">
        <v>0</v>
      </c>
      <c r="G137" s="34">
        <v>0</v>
      </c>
      <c r="H137" s="34">
        <v>0</v>
      </c>
      <c r="I137" s="34">
        <v>5</v>
      </c>
      <c r="J137" s="34">
        <v>5</v>
      </c>
      <c r="K137" s="34">
        <v>5</v>
      </c>
      <c r="L137" s="34">
        <v>0</v>
      </c>
      <c r="M137" s="34">
        <v>5</v>
      </c>
      <c r="O137" s="52">
        <v>15558.16</v>
      </c>
      <c r="P137" s="52">
        <v>171.69</v>
      </c>
      <c r="Q137" s="36">
        <v>0.10840317254295871</v>
      </c>
      <c r="R137" s="34">
        <v>0</v>
      </c>
    </row>
    <row r="138" spans="2:18" ht="45" customHeight="1" x14ac:dyDescent="0.25">
      <c r="B138" s="57"/>
      <c r="C138" s="7" t="s">
        <v>104</v>
      </c>
      <c r="D138" s="34">
        <f t="shared" ref="D138:M138" si="21">D137+D130+D125</f>
        <v>5</v>
      </c>
      <c r="E138" s="34">
        <f t="shared" si="21"/>
        <v>5</v>
      </c>
      <c r="F138" s="34">
        <f t="shared" si="21"/>
        <v>5</v>
      </c>
      <c r="G138" s="34">
        <f t="shared" si="21"/>
        <v>10</v>
      </c>
      <c r="H138" s="34">
        <f t="shared" si="21"/>
        <v>10</v>
      </c>
      <c r="I138" s="34">
        <f t="shared" si="21"/>
        <v>13</v>
      </c>
      <c r="J138" s="34">
        <f t="shared" si="21"/>
        <v>15</v>
      </c>
      <c r="K138" s="34">
        <f>K137+K130+K125</f>
        <v>15</v>
      </c>
      <c r="L138" s="34">
        <f t="shared" si="21"/>
        <v>10</v>
      </c>
      <c r="M138" s="34">
        <f t="shared" si="21"/>
        <v>15</v>
      </c>
      <c r="O138" s="52">
        <v>2504.0300000000002</v>
      </c>
      <c r="P138" s="52">
        <v>40.5</v>
      </c>
      <c r="Q138" s="36">
        <v>-0.2437432426942466</v>
      </c>
      <c r="R138" s="34">
        <v>5</v>
      </c>
    </row>
    <row r="139" spans="2:18" s="3" customFormat="1" ht="52.2" x14ac:dyDescent="0.25">
      <c r="B139" s="6"/>
      <c r="C139" s="5" t="s">
        <v>117</v>
      </c>
      <c r="D139" s="147">
        <f t="shared" ref="D139:J139" si="22">D138+D119+D111+D98+D60+D21</f>
        <v>102.375</v>
      </c>
      <c r="E139" s="147">
        <f t="shared" si="22"/>
        <v>110.33333333333334</v>
      </c>
      <c r="F139" s="147">
        <f t="shared" si="22"/>
        <v>101.4327731092437</v>
      </c>
      <c r="G139" s="147">
        <f t="shared" si="22"/>
        <v>99.578431372549034</v>
      </c>
      <c r="H139" s="147">
        <f t="shared" si="22"/>
        <v>71.145833333333329</v>
      </c>
      <c r="I139" s="147">
        <f t="shared" si="22"/>
        <v>72.267543859649123</v>
      </c>
      <c r="J139" s="147">
        <f t="shared" si="22"/>
        <v>76.642857142857139</v>
      </c>
      <c r="K139" s="147">
        <f>K138+K119+K111+K60+K21</f>
        <v>79.473684210526315</v>
      </c>
      <c r="L139" s="147">
        <f>L138+L119+L111+L60+L21</f>
        <v>79.928571428571431</v>
      </c>
      <c r="M139" s="147">
        <f>M138+M119+M111+M60+M21</f>
        <v>82.666666666666671</v>
      </c>
      <c r="N139" s="4"/>
      <c r="O139" s="52">
        <v>313.92</v>
      </c>
      <c r="P139" s="52">
        <v>12.58</v>
      </c>
      <c r="Q139" s="36">
        <v>-0.69477288744840304</v>
      </c>
      <c r="R139" s="34">
        <v>5</v>
      </c>
    </row>
    <row r="140" spans="2:18" ht="41.25" customHeight="1" x14ac:dyDescent="0.25">
      <c r="B140" s="15"/>
      <c r="C140" s="16" t="s">
        <v>115</v>
      </c>
      <c r="D140" s="15">
        <v>1.1499999999999999</v>
      </c>
      <c r="E140" s="15">
        <v>1.1499999999999999</v>
      </c>
      <c r="F140" s="15">
        <v>1.1499999999999999</v>
      </c>
      <c r="G140" s="15">
        <v>1.05</v>
      </c>
      <c r="H140" s="15">
        <v>1.05</v>
      </c>
      <c r="I140" s="15">
        <v>1.05</v>
      </c>
      <c r="J140" s="15">
        <v>1.05</v>
      </c>
      <c r="K140" s="15">
        <v>1</v>
      </c>
      <c r="L140" s="15">
        <v>1</v>
      </c>
      <c r="M140" s="15">
        <v>1</v>
      </c>
      <c r="O140" s="52">
        <v>1121.93</v>
      </c>
      <c r="P140" s="52">
        <v>29.98</v>
      </c>
      <c r="Q140" s="36">
        <v>-0.3965531737326714</v>
      </c>
      <c r="R140" s="34">
        <v>5</v>
      </c>
    </row>
    <row r="141" spans="2:18" ht="31.2" x14ac:dyDescent="0.25">
      <c r="B141" s="15"/>
      <c r="C141" s="16" t="s">
        <v>116</v>
      </c>
      <c r="D141" s="148">
        <f>D139*D140</f>
        <v>117.73124999999999</v>
      </c>
      <c r="E141" s="148">
        <f t="shared" ref="E141:M141" si="23">E139*E140</f>
        <v>126.88333333333334</v>
      </c>
      <c r="F141" s="148">
        <f t="shared" si="23"/>
        <v>116.64768907563024</v>
      </c>
      <c r="G141" s="148">
        <f t="shared" si="23"/>
        <v>104.55735294117649</v>
      </c>
      <c r="H141" s="148">
        <f t="shared" si="23"/>
        <v>74.703125</v>
      </c>
      <c r="I141" s="148">
        <f t="shared" si="23"/>
        <v>75.880921052631578</v>
      </c>
      <c r="J141" s="148">
        <f t="shared" si="23"/>
        <v>80.474999999999994</v>
      </c>
      <c r="K141" s="148">
        <f t="shared" si="23"/>
        <v>79.473684210526315</v>
      </c>
      <c r="L141" s="148">
        <f t="shared" si="23"/>
        <v>79.928571428571431</v>
      </c>
      <c r="M141" s="148">
        <f t="shared" si="23"/>
        <v>82.666666666666671</v>
      </c>
      <c r="O141" s="52">
        <v>2458.7199999999998</v>
      </c>
      <c r="P141" s="52">
        <v>13.08</v>
      </c>
      <c r="Q141" s="36">
        <v>2.0311414603337519</v>
      </c>
      <c r="R141" s="34">
        <v>0</v>
      </c>
    </row>
    <row r="142" spans="2:18" x14ac:dyDescent="0.25">
      <c r="G142" s="149"/>
      <c r="L142" s="149"/>
      <c r="O142" s="52">
        <v>660.55</v>
      </c>
      <c r="P142" s="52">
        <v>25.33</v>
      </c>
      <c r="Q142" s="36">
        <v>-0.57949091593948654</v>
      </c>
      <c r="R142" s="34">
        <v>5</v>
      </c>
    </row>
    <row r="144" spans="2:18" x14ac:dyDescent="0.25">
      <c r="D144" s="150">
        <f>D11+D14+D17+D27+D32+D37+D42+D47+D51+D56+D59+D66+D69+D72+D77+D82+D87+D90+D102+D105+D110+D115+D118+D125+D137+D20+D94+D97+D130</f>
        <v>102.375</v>
      </c>
      <c r="E144" s="150">
        <f t="shared" ref="E144:M144" si="24">E11+E14+E17+E27+E32+E37+E42+E47+E51+E56+E59+E66+E69+E72+E77+E82+E87+E90+E102+E105+E110+E115+E118+E125+E137+E20+E94+E97+E130</f>
        <v>110.33333333333333</v>
      </c>
      <c r="F144" s="150">
        <f t="shared" si="24"/>
        <v>101.43277310924371</v>
      </c>
      <c r="G144" s="150">
        <f t="shared" si="24"/>
        <v>99.578431372549019</v>
      </c>
      <c r="H144" s="150" t="e">
        <f t="shared" si="24"/>
        <v>#VALUE!</v>
      </c>
      <c r="I144" s="150" t="e">
        <f t="shared" si="24"/>
        <v>#VALUE!</v>
      </c>
      <c r="J144" s="150" t="e">
        <f t="shared" si="24"/>
        <v>#VALUE!</v>
      </c>
      <c r="K144" s="150" t="e">
        <f t="shared" si="24"/>
        <v>#VALUE!</v>
      </c>
      <c r="L144" s="150" t="e">
        <f t="shared" si="24"/>
        <v>#VALUE!</v>
      </c>
      <c r="M144" s="150" t="e">
        <f t="shared" si="24"/>
        <v>#VALUE!</v>
      </c>
    </row>
    <row r="145" spans="11:12" x14ac:dyDescent="0.25">
      <c r="K145" s="149"/>
    </row>
    <row r="146" spans="11:12" x14ac:dyDescent="0.25">
      <c r="K146" s="150"/>
      <c r="L146" s="149"/>
    </row>
  </sheetData>
  <customSheetViews>
    <customSheetView guid="{18079835-44DE-4005-854B-DE858E69FC74}" scale="80" showPageBreaks="1" printArea="1" hiddenColumns="1" view="pageBreakPreview" topLeftCell="B1">
      <selection activeCell="H13" sqref="H13"/>
      <rowBreaks count="8" manualBreakCount="8">
        <brk id="17" min="1" max="12" man="1"/>
        <brk id="27" min="1" max="12" man="1"/>
        <brk id="47" min="1" max="12" man="1"/>
        <brk id="60" min="1" max="12" man="1"/>
        <brk id="72" min="1" max="12" man="1"/>
        <brk id="87" min="1" max="12" man="1"/>
        <brk id="99" min="1" max="12" man="1"/>
        <brk id="111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1"/>
      <headerFooter>
        <oddFooter>&amp;R&amp;"Times New Roman,обычный"&amp;12&amp;P</oddFooter>
      </headerFooter>
    </customSheetView>
    <customSheetView guid="{9380B4D5-3D30-47C3-B3A4-FD838485764A}" showPageBreaks="1" printArea="1" hiddenColumns="1" view="pageBreakPreview" topLeftCell="B137">
      <selection activeCell="D81" sqref="D81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2"/>
    </customSheetView>
    <customSheetView guid="{8C812597-ECE5-42DC-99FF-99B6BEA25BF4}" scale="80" showPageBreaks="1" printArea="1" hiddenColumns="1" view="pageBreakPreview" topLeftCell="B133">
      <selection activeCell="L146" sqref="L146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3"/>
    </customSheetView>
    <customSheetView guid="{5FED9768-4FC5-4CE6-B17D-562AC1A239DD}" scale="80" showPageBreaks="1" printArea="1" hiddenColumns="1" view="pageBreakPreview" topLeftCell="B112">
      <selection activeCell="I119" sqref="I119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4"/>
    </customSheetView>
    <customSheetView guid="{47889950-1476-43FB-96B2-E20FF0535EE6}" scale="80" showPageBreaks="1" printArea="1" hiddenColumns="1" view="pageBreakPreview" topLeftCell="B19">
      <selection activeCell="D24" sqref="D24:D27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5"/>
    </customSheetView>
    <customSheetView guid="{AC992A35-0F1D-49F8-B18D-056172A147FF}" scale="80" showPageBreaks="1" printArea="1" hiddenColumns="1" view="pageBreakPreview" topLeftCell="B1">
      <pane xSplit="2" ySplit="4" topLeftCell="D44" activePane="bottomRight" state="frozen"/>
      <selection pane="bottomRight" activeCell="I105" sqref="I105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6"/>
    </customSheetView>
    <customSheetView guid="{5E382737-190D-413F-8B00-6E0774A78621}" scale="80" showPageBreaks="1" printArea="1" hiddenColumns="1" view="pageBreakPreview" topLeftCell="B118">
      <selection activeCell="O125" sqref="O125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7"/>
    </customSheetView>
    <customSheetView guid="{0DE9F4A8-FDB5-4305-B1EF-C452A0DD9EC5}" scale="80" showPageBreaks="1" printArea="1" hiddenColumns="1" view="pageBreakPreview" topLeftCell="B1">
      <pane ySplit="5" topLeftCell="A79" activePane="bottomLeft"/>
      <selection pane="bottomLeft" activeCell="M138" sqref="M138"/>
      <rowBreaks count="3" manualBreakCount="3">
        <brk id="27" min="1" max="12" man="1"/>
        <brk id="47" min="1" max="12" man="1"/>
        <brk id="98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8"/>
    </customSheetView>
    <customSheetView guid="{BC66424F-7557-41CC-91E7-CE47C12932B4}" scale="60" showPageBreaks="1" printArea="1" hiddenColumns="1" view="pageBreakPreview" topLeftCell="B85">
      <selection activeCell="P92" sqref="P92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9"/>
    </customSheetView>
    <customSheetView guid="{B7D1699B-DB55-49F1-94D7-BD810BD96371}" scale="60" showPageBreaks="1" printArea="1" hiddenColumns="1" view="pageBreakPreview" topLeftCell="B19">
      <selection activeCell="J29" sqref="J29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10"/>
    </customSheetView>
    <customSheetView guid="{93DAE15D-5AB5-4A8F-B7B6-622C190FF562}" scale="80" showPageBreaks="1" printArea="1" hiddenColumns="1" view="pageBreakPreview" topLeftCell="B133">
      <selection activeCell="L139" sqref="L139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11"/>
    </customSheetView>
    <customSheetView guid="{903374AF-E8D7-4191-9CE7-B0B71AE68B41}" scale="80" showPageBreaks="1" printArea="1" hiddenColumns="1" view="pageBreakPreview" topLeftCell="B136">
      <selection activeCell="C70" sqref="C70:M70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12"/>
    </customSheetView>
    <customSheetView guid="{8D69FC79-A59C-4BCA-9394-DF4079B4A0AE}" scale="80" showPageBreaks="1" printArea="1" hiddenColumns="1" view="pageBreakPreview" topLeftCell="B1">
      <pane ySplit="5" topLeftCell="A92" activePane="bottomLeft" state="frozen"/>
      <selection pane="bottomLeft" activeCell="S64" sqref="S64"/>
      <rowBreaks count="3" manualBreakCount="3">
        <brk id="27" min="1" max="12" man="1"/>
        <brk id="47" min="1" max="12" man="1"/>
        <brk id="102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13"/>
    </customSheetView>
    <customSheetView guid="{5220E8A5-06E0-4684-AC14-F50C5A958EB9}" scale="80" showPageBreaks="1" printArea="1" hiddenColumns="1" view="pageBreakPreview" topLeftCell="B1">
      <pane xSplit="2" ySplit="7" topLeftCell="D34" activePane="bottomRight" state="frozen"/>
      <selection pane="bottomRight" activeCell="C38" sqref="C38:M38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14"/>
    </customSheetView>
    <customSheetView guid="{05FBBA01-CF9B-4970-8163-8D059FAABF92}" scale="80" showPageBreaks="1" printArea="1" hiddenColumns="1" view="pageBreakPreview" topLeftCell="B136">
      <selection activeCell="M139" sqref="M139"/>
      <rowBreaks count="8" manualBreakCount="8">
        <brk id="17" min="1" max="12" man="1"/>
        <brk id="27" min="1" max="12" man="1"/>
        <brk id="47" min="1" max="12" man="1"/>
        <brk id="60" min="1" max="12" man="1"/>
        <brk id="72" min="1" max="12" man="1"/>
        <brk id="87" min="1" max="12" man="1"/>
        <brk id="98" min="1" max="12" man="1"/>
        <brk id="111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15"/>
      <headerFooter>
        <oddFooter>&amp;R&amp;"Times New Roman,обычный"&amp;12&amp;P</oddFooter>
      </headerFooter>
    </customSheetView>
    <customSheetView guid="{91725105-6813-4743-906F-2F079BE37104}" scale="80" showPageBreaks="1" printArea="1" hiddenColumns="1" view="pageBreakPreview" topLeftCell="B1">
      <selection activeCell="F144" sqref="F144"/>
      <rowBreaks count="3" manualBreakCount="3">
        <brk id="27" min="1" max="12" man="1"/>
        <brk id="47" min="1" max="12" man="1"/>
        <brk id="99" min="1" max="12" man="1"/>
      </rowBreaks>
      <pageMargins left="0.31496062992125984" right="0.31496062992125984" top="0.35433070866141736" bottom="0.15748031496062992" header="0.31496062992125984" footer="0.31496062992125984"/>
      <printOptions horizontalCentered="1"/>
      <pageSetup paperSize="9" scale="75" fitToHeight="4" orientation="landscape" r:id="rId16"/>
    </customSheetView>
    <customSheetView guid="{7EDE2257-86B0-4F19-A3FD-9F9F96AE97CC}" scale="80" showPageBreaks="1" fitToPage="1" printArea="1" hiddenColumns="1" view="pageBreakPreview" topLeftCell="B4">
      <pane xSplit="2" ySplit="1" topLeftCell="D131" activePane="bottomRight" state="frozen"/>
      <selection pane="bottomRight" activeCell="G137" sqref="G137"/>
      <rowBreaks count="4" manualBreakCount="4">
        <brk id="17" min="1" max="12" man="1"/>
        <brk id="32" min="1" max="12" man="1"/>
        <brk id="42" min="1" max="12" man="1"/>
        <brk id="56" min="1" max="12" man="1"/>
      </rowBreaks>
      <pageMargins left="0.31496062992125984" right="0.31496062992125984" top="0.35433070866141736" bottom="0.15748031496062992" header="0.31496062992125984" footer="0.11811023622047245"/>
      <printOptions horizontalCentered="1"/>
      <pageSetup paperSize="9" scale="75" fitToHeight="0" orientation="landscape" r:id="rId17"/>
      <headerFooter>
        <oddFooter>&amp;R&amp;"Times New Roman,обычный"&amp;P</oddFooter>
      </headerFooter>
    </customSheetView>
  </customSheetViews>
  <mergeCells count="69">
    <mergeCell ref="B22:M22"/>
    <mergeCell ref="C38:M38"/>
    <mergeCell ref="C28:M28"/>
    <mergeCell ref="B23:B27"/>
    <mergeCell ref="B38:B42"/>
    <mergeCell ref="C23:M23"/>
    <mergeCell ref="B28:B32"/>
    <mergeCell ref="C121:M121"/>
    <mergeCell ref="B131:B137"/>
    <mergeCell ref="C131:M131"/>
    <mergeCell ref="B113:B115"/>
    <mergeCell ref="C113:M113"/>
    <mergeCell ref="B116:B118"/>
    <mergeCell ref="C116:M116"/>
    <mergeCell ref="B112:M112"/>
    <mergeCell ref="B120:M120"/>
    <mergeCell ref="B126:B130"/>
    <mergeCell ref="C126:M126"/>
    <mergeCell ref="K5:M5"/>
    <mergeCell ref="C106:M106"/>
    <mergeCell ref="C88:M88"/>
    <mergeCell ref="B88:B90"/>
    <mergeCell ref="B70:B72"/>
    <mergeCell ref="B67:B69"/>
    <mergeCell ref="B106:B110"/>
    <mergeCell ref="B103:B105"/>
    <mergeCell ref="C100:M100"/>
    <mergeCell ref="C70:M70"/>
    <mergeCell ref="C73:M73"/>
    <mergeCell ref="B121:B125"/>
    <mergeCell ref="B4:C4"/>
    <mergeCell ref="B3:M3"/>
    <mergeCell ref="C12:M12"/>
    <mergeCell ref="C7:M7"/>
    <mergeCell ref="B12:B14"/>
    <mergeCell ref="B7:B11"/>
    <mergeCell ref="B6:M6"/>
    <mergeCell ref="C103:M103"/>
    <mergeCell ref="C48:M48"/>
    <mergeCell ref="B61:M61"/>
    <mergeCell ref="B99:M99"/>
    <mergeCell ref="C67:M67"/>
    <mergeCell ref="B48:B51"/>
    <mergeCell ref="C52:M52"/>
    <mergeCell ref="B52:B56"/>
    <mergeCell ref="C62:M62"/>
    <mergeCell ref="B62:B66"/>
    <mergeCell ref="B91:B94"/>
    <mergeCell ref="B100:B102"/>
    <mergeCell ref="C95:M95"/>
    <mergeCell ref="B73:B77"/>
    <mergeCell ref="C78:M78"/>
    <mergeCell ref="B78:B82"/>
    <mergeCell ref="B95:B96"/>
    <mergeCell ref="D5:G5"/>
    <mergeCell ref="H5:J5"/>
    <mergeCell ref="C91:M91"/>
    <mergeCell ref="C57:M57"/>
    <mergeCell ref="B57:B59"/>
    <mergeCell ref="C83:M83"/>
    <mergeCell ref="B83:B87"/>
    <mergeCell ref="B19:B21"/>
    <mergeCell ref="C18:M18"/>
    <mergeCell ref="C15:M15"/>
    <mergeCell ref="B15:B17"/>
    <mergeCell ref="C43:M43"/>
    <mergeCell ref="B43:B47"/>
    <mergeCell ref="C33:M33"/>
    <mergeCell ref="B33:B37"/>
  </mergeCells>
  <printOptions horizontalCentered="1"/>
  <pageMargins left="0.31496062992125984" right="0.31496062992125984" top="0.35433070866141736" bottom="0.15748031496062992" header="0.31496062992125984" footer="0.31496062992125984"/>
  <pageSetup paperSize="9" scale="75" fitToHeight="4" orientation="landscape" r:id="rId18"/>
  <headerFooter>
    <oddFooter>&amp;R&amp;"Times New Roman,обычный"&amp;12&amp;P</oddFooter>
  </headerFooter>
  <rowBreaks count="10" manualBreakCount="10">
    <brk id="17" min="1" max="12" man="1"/>
    <brk id="32" min="1" max="12" man="1"/>
    <brk id="42" min="1" max="12" man="1"/>
    <brk id="56" min="1" max="12" man="1"/>
    <brk id="66" min="1" max="12" man="1"/>
    <brk id="77" min="1" max="12" man="1"/>
    <brk id="90" min="1" max="12" man="1"/>
    <brk id="102" min="1" max="12" man="1"/>
    <brk id="119" min="1" max="12" man="1"/>
    <brk id="130" min="1" max="12" man="1"/>
  </rowBreaks>
  <legacy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расчет показателей</vt:lpstr>
      <vt:lpstr>'расчет показателей'!Заголовки_для_печати</vt:lpstr>
      <vt:lpstr>'расчет показателей'!Область_печати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Кириллова О.Н.</dc:creator>
  <cp:lastModifiedBy>Кириллова О.Н.</cp:lastModifiedBy>
  <cp:lastPrinted>2022-05-27T09:50:11Z</cp:lastPrinted>
  <dcterms:created xsi:type="dcterms:W3CDTF">2020-07-17T08:21:48Z</dcterms:created>
  <dcterms:modified xsi:type="dcterms:W3CDTF">2022-05-27T10:29:05Z</dcterms:modified>
</cp:coreProperties>
</file>